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https://d.docs.live.net/4e2ab07dca2eb38b/Documents/Masters/Results/Tournament Results 2022-2023/"/>
    </mc:Choice>
  </mc:AlternateContent>
  <xr:revisionPtr revIDLastSave="5" documentId="8_{6F4C0182-DFB3-43ED-9720-C62FD99944F1}" xr6:coauthVersionLast="47" xr6:coauthVersionMax="47" xr10:uidLastSave="{3191AD5F-AC83-48B4-A2FD-89A404D46A0F}"/>
  <bookViews>
    <workbookView xWindow="-108" yWindow="-108" windowWidth="23256" windowHeight="12576" xr2:uid="{00000000-000D-0000-FFFF-FFFF00000000}"/>
  </bookViews>
  <sheets>
    <sheet name="Tournament Women Division" sheetId="1" r:id="rId1"/>
    <sheet name="Womens Master" sheetId="2" r:id="rId2"/>
    <sheet name="Tournament Men Division" sheetId="3" r:id="rId3"/>
    <sheet name="Mens Master" sheetId="4" r:id="rId4"/>
    <sheet name="Cut Projections" sheetId="5" r:id="rId5"/>
  </sheets>
  <definedNames>
    <definedName name="_xlnm._FilterDatabase" localSheetId="2" hidden="1">'Tournament Men Division'!$A$2:$W$25</definedName>
    <definedName name="_xlnm.Print_Area" localSheetId="2">'Tournament Men Division'!$A$1:$Z$27</definedName>
    <definedName name="_xlnm.Print_Area" localSheetId="0">'Tournament Women Division'!$A$1:$Z$21</definedName>
    <definedName name="Z_734D1127_CEF0_4AB7_90B4_3E36ACC3EB69_.wvu.FilterData" localSheetId="2" hidden="1">'Tournament Men Division'!$B$4:$W$25</definedName>
    <definedName name="Z_734D1127_CEF0_4AB7_90B4_3E36ACC3EB69_.wvu.FilterData" localSheetId="0" hidden="1">'Tournament Women Division'!$B$3:$W$21</definedName>
  </definedNames>
  <calcPr calcId="191029"/>
  <customWorkbookViews>
    <customWorkbookView name="Filter 1" guid="{734D1127-CEF0-4AB7-90B4-3E36ACC3EB69}" maximized="1" windowWidth="0" windowHeight="0" activeSheetId="0"/>
  </customWorkbookViews>
  <extLst>
    <ext uri="GoogleSheetsCustomDataVersion1">
      <go:sheetsCustomData xmlns:go="http://customooxmlschemas.google.com/" r:id="rId9" roundtripDataSignature="AMtx7miB/mA/AnQ+U98EJ1sbquUwucPb7Q=="/>
    </ext>
  </extLst>
</workbook>
</file>

<file path=xl/calcChain.xml><?xml version="1.0" encoding="utf-8"?>
<calcChain xmlns="http://schemas.openxmlformats.org/spreadsheetml/2006/main">
  <c r="F41" i="5" l="1"/>
  <c r="U29" i="5"/>
  <c r="B21" i="5"/>
  <c r="E20" i="5"/>
  <c r="B20" i="5"/>
  <c r="B19" i="5"/>
  <c r="F15" i="5"/>
  <c r="E15" i="5"/>
  <c r="B15" i="5"/>
  <c r="E14" i="5"/>
  <c r="B14" i="5"/>
  <c r="E13" i="5"/>
  <c r="B13" i="5"/>
  <c r="E8" i="5"/>
  <c r="F8" i="5" s="1"/>
  <c r="N8" i="5" s="1"/>
  <c r="B8" i="5"/>
  <c r="U7" i="5"/>
  <c r="U27" i="3" a="1"/>
  <c r="U27" i="3" s="1"/>
  <c r="P27" i="3"/>
  <c r="F27" i="3"/>
  <c r="E27" i="3"/>
  <c r="D27" i="3"/>
  <c r="C27" i="3"/>
  <c r="U26" i="3" a="1"/>
  <c r="U26" i="3"/>
  <c r="P26" i="3"/>
  <c r="H26" i="3"/>
  <c r="G26" i="3"/>
  <c r="F26" i="3"/>
  <c r="E26" i="3"/>
  <c r="I26" i="3" s="1"/>
  <c r="D26" i="3"/>
  <c r="C26" i="3"/>
  <c r="V25" i="3"/>
  <c r="U25" i="3" a="1"/>
  <c r="U25" i="3" s="1"/>
  <c r="P25" i="3"/>
  <c r="H25" i="3"/>
  <c r="G25" i="3"/>
  <c r="F25" i="3"/>
  <c r="E25" i="3"/>
  <c r="D25" i="3"/>
  <c r="C25" i="3"/>
  <c r="U24" i="3" a="1"/>
  <c r="U24" i="3"/>
  <c r="V24" i="3" s="1"/>
  <c r="P24" i="3"/>
  <c r="H24" i="3"/>
  <c r="G24" i="3"/>
  <c r="F24" i="3"/>
  <c r="E24" i="3"/>
  <c r="R24" i="3" s="1" a="1"/>
  <c r="R24" i="3" s="1"/>
  <c r="C21" i="5" s="1"/>
  <c r="D24" i="3"/>
  <c r="Q24" i="3" s="1" a="1"/>
  <c r="Q24" i="3" s="1"/>
  <c r="C24" i="3"/>
  <c r="V23" i="3"/>
  <c r="U23" i="3" a="1"/>
  <c r="U23" i="3" s="1"/>
  <c r="P23" i="3"/>
  <c r="H23" i="3"/>
  <c r="G23" i="3"/>
  <c r="S23" i="3" s="1" a="1"/>
  <c r="S23" i="3" s="1"/>
  <c r="E18" i="5" s="1"/>
  <c r="F23" i="3"/>
  <c r="E23" i="3"/>
  <c r="R23" i="3" s="1" a="1"/>
  <c r="R23" i="3" s="1"/>
  <c r="C18" i="5" s="1"/>
  <c r="D23" i="3"/>
  <c r="C23" i="3"/>
  <c r="W23" i="3" s="1"/>
  <c r="U22" i="3" a="1"/>
  <c r="U22" i="3" s="1"/>
  <c r="V22" i="3" s="1"/>
  <c r="P22" i="3"/>
  <c r="H22" i="3"/>
  <c r="G22" i="3"/>
  <c r="S22" i="3" s="1" a="1"/>
  <c r="S22" i="3" s="1"/>
  <c r="E17" i="5" s="1"/>
  <c r="F22" i="3"/>
  <c r="E22" i="3"/>
  <c r="R22" i="3" s="1" a="1"/>
  <c r="R22" i="3" s="1"/>
  <c r="C17" i="5" s="1"/>
  <c r="D22" i="3"/>
  <c r="C22" i="3"/>
  <c r="Q22" i="3" s="1" a="1"/>
  <c r="Q22" i="3" s="1"/>
  <c r="B17" i="5" s="1"/>
  <c r="U21" i="3" a="1"/>
  <c r="U21" i="3"/>
  <c r="V21" i="3" s="1"/>
  <c r="P21" i="3"/>
  <c r="I21" i="3"/>
  <c r="H21" i="3"/>
  <c r="G21" i="3"/>
  <c r="F21" i="3"/>
  <c r="E21" i="3"/>
  <c r="D21" i="3"/>
  <c r="C21" i="3"/>
  <c r="S21" i="3" s="1" a="1"/>
  <c r="S21" i="3" s="1"/>
  <c r="E19" i="5" s="1"/>
  <c r="F19" i="5" s="1"/>
  <c r="U20" i="3" a="1"/>
  <c r="U20" i="3" s="1"/>
  <c r="V20" i="3" s="1"/>
  <c r="P20" i="3"/>
  <c r="H20" i="3"/>
  <c r="G20" i="3"/>
  <c r="F20" i="3"/>
  <c r="E20" i="3"/>
  <c r="D20" i="3"/>
  <c r="C20" i="3"/>
  <c r="I20" i="3" s="1"/>
  <c r="U19" i="3" a="1"/>
  <c r="U19" i="3" s="1"/>
  <c r="V19" i="3" s="1"/>
  <c r="P19" i="3"/>
  <c r="H19" i="3"/>
  <c r="G19" i="3"/>
  <c r="F19" i="3"/>
  <c r="E19" i="3"/>
  <c r="D19" i="3"/>
  <c r="Q19" i="3" s="1" a="1"/>
  <c r="Q19" i="3" s="1"/>
  <c r="C19" i="3"/>
  <c r="W19" i="3" s="1"/>
  <c r="U18" i="3" a="1"/>
  <c r="U18" i="3" s="1"/>
  <c r="V18" i="3" s="1"/>
  <c r="P18" i="3"/>
  <c r="H18" i="3"/>
  <c r="G18" i="3"/>
  <c r="F18" i="3"/>
  <c r="E18" i="3"/>
  <c r="D18" i="3"/>
  <c r="R18" i="3" s="1" a="1"/>
  <c r="R18" i="3" s="1"/>
  <c r="C20" i="5" s="1"/>
  <c r="C18" i="3"/>
  <c r="U17" i="3" a="1"/>
  <c r="U17" i="3"/>
  <c r="V17" i="3" s="1"/>
  <c r="P17" i="3"/>
  <c r="I17" i="3"/>
  <c r="H17" i="3"/>
  <c r="G17" i="3"/>
  <c r="F17" i="3"/>
  <c r="R17" i="3" s="1" a="1"/>
  <c r="R17" i="3" s="1"/>
  <c r="E17" i="3"/>
  <c r="D17" i="3"/>
  <c r="S17" i="3" s="1" a="1"/>
  <c r="S17" i="3" s="1"/>
  <c r="C17" i="3"/>
  <c r="U16" i="3" a="1"/>
  <c r="U16" i="3" s="1"/>
  <c r="V16" i="3" s="1"/>
  <c r="P16" i="3"/>
  <c r="H16" i="3"/>
  <c r="G16" i="3"/>
  <c r="F16" i="3"/>
  <c r="E16" i="3"/>
  <c r="D16" i="3"/>
  <c r="C16" i="3"/>
  <c r="I16" i="3" s="1"/>
  <c r="U15" i="3" a="1"/>
  <c r="U15" i="3" s="1"/>
  <c r="V15" i="3" s="1"/>
  <c r="P15" i="3"/>
  <c r="H15" i="3"/>
  <c r="G15" i="3"/>
  <c r="F15" i="3"/>
  <c r="E15" i="3"/>
  <c r="D15" i="3"/>
  <c r="W15" i="3" s="1"/>
  <c r="C15" i="3"/>
  <c r="I15" i="3" s="1"/>
  <c r="U14" i="3" a="1"/>
  <c r="U14" i="3" s="1"/>
  <c r="V14" i="3" s="1"/>
  <c r="P14" i="3"/>
  <c r="H14" i="3"/>
  <c r="G14" i="3"/>
  <c r="F14" i="3"/>
  <c r="E14" i="3"/>
  <c r="D14" i="3"/>
  <c r="R14" i="3" s="1" a="1"/>
  <c r="R14" i="3" s="1"/>
  <c r="C9" i="5" s="1"/>
  <c r="C14" i="3"/>
  <c r="U13" i="3" a="1"/>
  <c r="U13" i="3"/>
  <c r="V13" i="3" s="1"/>
  <c r="P13" i="3"/>
  <c r="I13" i="3"/>
  <c r="H13" i="3"/>
  <c r="G13" i="3"/>
  <c r="F13" i="3"/>
  <c r="R13" i="3" s="1" a="1"/>
  <c r="R13" i="3" s="1"/>
  <c r="C11" i="5" s="1"/>
  <c r="E13" i="3"/>
  <c r="D13" i="3"/>
  <c r="S13" i="3" s="1" a="1"/>
  <c r="S13" i="3" s="1"/>
  <c r="E11" i="5" s="1"/>
  <c r="C13" i="3"/>
  <c r="U12" i="3" a="1"/>
  <c r="U12" i="3" s="1"/>
  <c r="V12" i="3" s="1"/>
  <c r="P12" i="3"/>
  <c r="H12" i="3"/>
  <c r="G12" i="3"/>
  <c r="F12" i="3"/>
  <c r="E12" i="3"/>
  <c r="D12" i="3"/>
  <c r="C12" i="3"/>
  <c r="I12" i="3" s="1"/>
  <c r="U11" i="3" a="1"/>
  <c r="U11" i="3" s="1"/>
  <c r="V11" i="3" s="1"/>
  <c r="P11" i="3"/>
  <c r="H11" i="3"/>
  <c r="G11" i="3"/>
  <c r="F11" i="3"/>
  <c r="E11" i="3"/>
  <c r="D11" i="3"/>
  <c r="W11" i="3" s="1"/>
  <c r="C11" i="3"/>
  <c r="I11" i="3" s="1"/>
  <c r="U10" i="3" a="1"/>
  <c r="U10" i="3" s="1"/>
  <c r="V10" i="3" s="1"/>
  <c r="P10" i="3"/>
  <c r="H10" i="3"/>
  <c r="G10" i="3"/>
  <c r="F10" i="3"/>
  <c r="E10" i="3"/>
  <c r="D10" i="3"/>
  <c r="R10" i="3" s="1" a="1"/>
  <c r="R10" i="3" s="1"/>
  <c r="C15" i="5" s="1"/>
  <c r="C10" i="3"/>
  <c r="U9" i="3" a="1"/>
  <c r="U9" i="3"/>
  <c r="V9" i="3" s="1"/>
  <c r="P9" i="3"/>
  <c r="I9" i="3"/>
  <c r="H9" i="3"/>
  <c r="G9" i="3"/>
  <c r="F9" i="3"/>
  <c r="R9" i="3" s="1" a="1"/>
  <c r="R9" i="3" s="1"/>
  <c r="C5" i="5" s="1"/>
  <c r="E9" i="3"/>
  <c r="D9" i="3"/>
  <c r="S9" i="3" s="1" a="1"/>
  <c r="S9" i="3" s="1"/>
  <c r="E5" i="5" s="1"/>
  <c r="C9" i="3"/>
  <c r="U8" i="3" a="1"/>
  <c r="U8" i="3" s="1"/>
  <c r="V8" i="3" s="1"/>
  <c r="P8" i="3"/>
  <c r="H8" i="3"/>
  <c r="G8" i="3"/>
  <c r="F8" i="3"/>
  <c r="E8" i="3"/>
  <c r="D8" i="3"/>
  <c r="C8" i="3"/>
  <c r="I8" i="3" s="1"/>
  <c r="U7" i="3" a="1"/>
  <c r="U7" i="3" s="1"/>
  <c r="V7" i="3" s="1"/>
  <c r="P7" i="3"/>
  <c r="H7" i="3"/>
  <c r="G7" i="3"/>
  <c r="F7" i="3"/>
  <c r="E7" i="3"/>
  <c r="D7" i="3"/>
  <c r="W7" i="3" s="1"/>
  <c r="C7" i="3"/>
  <c r="I7" i="3" s="1"/>
  <c r="U6" i="3" a="1"/>
  <c r="U6" i="3" s="1"/>
  <c r="V6" i="3" s="1"/>
  <c r="P6" i="3"/>
  <c r="H6" i="3"/>
  <c r="G6" i="3"/>
  <c r="F6" i="3"/>
  <c r="E6" i="3"/>
  <c r="D6" i="3"/>
  <c r="R6" i="3" s="1" a="1"/>
  <c r="R6" i="3" s="1"/>
  <c r="C14" i="5" s="1"/>
  <c r="C6" i="3"/>
  <c r="U5" i="3" a="1"/>
  <c r="U5" i="3"/>
  <c r="V5" i="3" s="1"/>
  <c r="P5" i="3"/>
  <c r="I5" i="3"/>
  <c r="H5" i="3"/>
  <c r="G5" i="3"/>
  <c r="F5" i="3"/>
  <c r="R5" i="3" s="1" a="1"/>
  <c r="R5" i="3" s="1"/>
  <c r="C4" i="5" s="1"/>
  <c r="E5" i="3"/>
  <c r="D5" i="3"/>
  <c r="S5" i="3" s="1" a="1"/>
  <c r="S5" i="3" s="1"/>
  <c r="E4" i="5" s="1"/>
  <c r="C5" i="3"/>
  <c r="U4" i="3" a="1"/>
  <c r="U4" i="3" s="1"/>
  <c r="V4" i="3" s="1"/>
  <c r="P4" i="3"/>
  <c r="H4" i="3"/>
  <c r="G4" i="3"/>
  <c r="F4" i="3"/>
  <c r="E4" i="3"/>
  <c r="D4" i="3"/>
  <c r="C4" i="3"/>
  <c r="I4" i="3" s="1"/>
  <c r="U3" i="3" a="1"/>
  <c r="U3" i="3" s="1"/>
  <c r="V3" i="3" s="1"/>
  <c r="P3" i="3"/>
  <c r="H3" i="3"/>
  <c r="G3" i="3"/>
  <c r="F3" i="3"/>
  <c r="E3" i="3"/>
  <c r="D3" i="3"/>
  <c r="W3" i="3" s="1"/>
  <c r="C3" i="3"/>
  <c r="I3" i="3" s="1"/>
  <c r="U21" i="1" a="1"/>
  <c r="U21" i="1"/>
  <c r="P21" i="1"/>
  <c r="H21" i="1"/>
  <c r="G21" i="1"/>
  <c r="F21" i="1"/>
  <c r="E21" i="1"/>
  <c r="D21" i="1"/>
  <c r="R21" i="1" s="1" a="1"/>
  <c r="R21" i="1" s="1"/>
  <c r="C40" i="5" s="1"/>
  <c r="D40" i="5" s="1"/>
  <c r="O40" i="5" s="1"/>
  <c r="P40" i="5" s="1"/>
  <c r="Q40" i="5" s="1"/>
  <c r="C21" i="1"/>
  <c r="W21" i="1" s="1"/>
  <c r="U20" i="1" a="1"/>
  <c r="U20" i="1" s="1"/>
  <c r="P20" i="1"/>
  <c r="H20" i="1"/>
  <c r="G20" i="1"/>
  <c r="F20" i="1"/>
  <c r="E20" i="1"/>
  <c r="D20" i="1"/>
  <c r="C20" i="1"/>
  <c r="W20" i="1" s="1"/>
  <c r="U19" i="1" a="1"/>
  <c r="U19" i="1" s="1"/>
  <c r="V19" i="1" s="1"/>
  <c r="P19" i="1"/>
  <c r="H19" i="1"/>
  <c r="G19" i="1"/>
  <c r="F19" i="1"/>
  <c r="E19" i="1"/>
  <c r="D19" i="1"/>
  <c r="W19" i="1" s="1"/>
  <c r="C19" i="1"/>
  <c r="U18" i="1" a="1"/>
  <c r="U18" i="1" s="1"/>
  <c r="V18" i="1" s="1"/>
  <c r="P18" i="1"/>
  <c r="H18" i="1"/>
  <c r="G18" i="1"/>
  <c r="F18" i="1"/>
  <c r="E18" i="1"/>
  <c r="D18" i="1"/>
  <c r="R18" i="1" s="1" a="1"/>
  <c r="R18" i="1" s="1"/>
  <c r="C39" i="5" s="1"/>
  <c r="C18" i="1"/>
  <c r="I18" i="1" s="1"/>
  <c r="U17" i="1" a="1"/>
  <c r="U17" i="1"/>
  <c r="V17" i="1" s="1"/>
  <c r="P17" i="1"/>
  <c r="I17" i="1"/>
  <c r="H17" i="1"/>
  <c r="G17" i="1"/>
  <c r="F17" i="1"/>
  <c r="S17" i="1" s="1" a="1"/>
  <c r="S17" i="1" s="1"/>
  <c r="E17" i="1"/>
  <c r="D17" i="1"/>
  <c r="W17" i="1" s="1"/>
  <c r="C17" i="1"/>
  <c r="U16" i="1" a="1"/>
  <c r="U16" i="1" s="1"/>
  <c r="V16" i="1" s="1"/>
  <c r="P16" i="1"/>
  <c r="H16" i="1"/>
  <c r="G16" i="1"/>
  <c r="F16" i="1"/>
  <c r="E16" i="1"/>
  <c r="D16" i="1"/>
  <c r="C16" i="1"/>
  <c r="I16" i="1" s="1"/>
  <c r="U15" i="1" a="1"/>
  <c r="U15" i="1" s="1"/>
  <c r="V15" i="1" s="1"/>
  <c r="P15" i="1"/>
  <c r="H15" i="1"/>
  <c r="G15" i="1"/>
  <c r="F15" i="1"/>
  <c r="E15" i="1"/>
  <c r="D15" i="1"/>
  <c r="W15" i="1" s="1"/>
  <c r="C15" i="1"/>
  <c r="U14" i="1" a="1"/>
  <c r="U14" i="1" s="1"/>
  <c r="V14" i="1" s="1"/>
  <c r="P14" i="1"/>
  <c r="H14" i="1"/>
  <c r="G14" i="1"/>
  <c r="F14" i="1"/>
  <c r="R14" i="1" s="1" a="1"/>
  <c r="R14" i="1" s="1"/>
  <c r="C34" i="5" s="1"/>
  <c r="E14" i="1"/>
  <c r="D14" i="1"/>
  <c r="W14" i="1" s="1"/>
  <c r="C14" i="1"/>
  <c r="U13" i="1" a="1"/>
  <c r="U13" i="1"/>
  <c r="V13" i="1" s="1"/>
  <c r="P13" i="1"/>
  <c r="I13" i="1"/>
  <c r="H13" i="1"/>
  <c r="S13" i="1" s="1" a="1"/>
  <c r="S13" i="1" s="1"/>
  <c r="E31" i="5" s="1"/>
  <c r="G13" i="1"/>
  <c r="F13" i="1"/>
  <c r="R13" i="1" s="1" a="1"/>
  <c r="R13" i="1" s="1"/>
  <c r="C31" i="5" s="1"/>
  <c r="E13" i="1"/>
  <c r="D13" i="1"/>
  <c r="W13" i="1" s="1"/>
  <c r="C13" i="1"/>
  <c r="U12" i="1" a="1"/>
  <c r="U12" i="1" s="1"/>
  <c r="V12" i="1" s="1"/>
  <c r="P12" i="1"/>
  <c r="H12" i="1"/>
  <c r="G12" i="1"/>
  <c r="F12" i="1"/>
  <c r="E12" i="1"/>
  <c r="D12" i="1"/>
  <c r="C12" i="1"/>
  <c r="I12" i="1" s="1"/>
  <c r="U11" i="1" a="1"/>
  <c r="U11" i="1" s="1"/>
  <c r="V11" i="1" s="1"/>
  <c r="P11" i="1"/>
  <c r="H11" i="1"/>
  <c r="G11" i="1"/>
  <c r="F11" i="1"/>
  <c r="E11" i="1"/>
  <c r="D11" i="1"/>
  <c r="W11" i="1" s="1"/>
  <c r="C11" i="1"/>
  <c r="U10" i="1" a="1"/>
  <c r="U10" i="1" s="1"/>
  <c r="V10" i="1" s="1"/>
  <c r="P10" i="1"/>
  <c r="H10" i="1"/>
  <c r="G10" i="1"/>
  <c r="F10" i="1"/>
  <c r="R10" i="1" s="1" a="1"/>
  <c r="R10" i="1" s="1"/>
  <c r="C33" i="5" s="1"/>
  <c r="E10" i="1"/>
  <c r="D10" i="1"/>
  <c r="W10" i="1" s="1"/>
  <c r="C10" i="1"/>
  <c r="U9" i="1" a="1"/>
  <c r="U9" i="1"/>
  <c r="V9" i="1" s="1"/>
  <c r="P9" i="1"/>
  <c r="I9" i="1"/>
  <c r="H9" i="1"/>
  <c r="S9" i="1" s="1" a="1"/>
  <c r="S9" i="1" s="1"/>
  <c r="E36" i="5" s="1"/>
  <c r="G9" i="1"/>
  <c r="F9" i="1"/>
  <c r="R9" i="1" s="1" a="1"/>
  <c r="R9" i="1" s="1"/>
  <c r="C36" i="5" s="1"/>
  <c r="E9" i="1"/>
  <c r="D9" i="1"/>
  <c r="W9" i="1" s="1"/>
  <c r="C9" i="1"/>
  <c r="U8" i="1" a="1"/>
  <c r="U8" i="1" s="1"/>
  <c r="V8" i="1" s="1"/>
  <c r="P8" i="1"/>
  <c r="H8" i="1"/>
  <c r="G8" i="1"/>
  <c r="F8" i="1"/>
  <c r="E8" i="1"/>
  <c r="D8" i="1"/>
  <c r="C8" i="1"/>
  <c r="I8" i="1" s="1"/>
  <c r="U7" i="1" a="1"/>
  <c r="U7" i="1" s="1"/>
  <c r="V7" i="1" s="1"/>
  <c r="P7" i="1"/>
  <c r="H7" i="1"/>
  <c r="G7" i="1"/>
  <c r="F7" i="1"/>
  <c r="E7" i="1"/>
  <c r="D7" i="1"/>
  <c r="W7" i="1" s="1"/>
  <c r="C7" i="1"/>
  <c r="U6" i="1" a="1"/>
  <c r="U6" i="1" s="1"/>
  <c r="V6" i="1" s="1"/>
  <c r="P6" i="1"/>
  <c r="H6" i="1"/>
  <c r="G6" i="1"/>
  <c r="F6" i="1"/>
  <c r="R6" i="1" s="1" a="1"/>
  <c r="R6" i="1" s="1"/>
  <c r="C30" i="5" s="1"/>
  <c r="E6" i="1"/>
  <c r="D6" i="1"/>
  <c r="W6" i="1" s="1"/>
  <c r="C6" i="1"/>
  <c r="U5" i="1" a="1"/>
  <c r="U5" i="1"/>
  <c r="V5" i="1" s="1"/>
  <c r="S5" i="1" a="1"/>
  <c r="S5" i="1" s="1"/>
  <c r="E26" i="5" s="1"/>
  <c r="P5" i="1"/>
  <c r="H5" i="1"/>
  <c r="I5" i="1" s="1"/>
  <c r="G5" i="1"/>
  <c r="F5" i="1"/>
  <c r="R5" i="1" s="1" a="1"/>
  <c r="R5" i="1" s="1"/>
  <c r="C26" i="5" s="1"/>
  <c r="E5" i="1"/>
  <c r="D5" i="1"/>
  <c r="W5" i="1" s="1"/>
  <c r="C5" i="1"/>
  <c r="U4" i="1" a="1"/>
  <c r="U4" i="1" s="1"/>
  <c r="V4" i="1" s="1"/>
  <c r="P4" i="1"/>
  <c r="H4" i="1"/>
  <c r="G4" i="1"/>
  <c r="F4" i="1"/>
  <c r="E4" i="1"/>
  <c r="D4" i="1"/>
  <c r="C4" i="1"/>
  <c r="I4" i="1" s="1"/>
  <c r="U3" i="1" a="1"/>
  <c r="U3" i="1" s="1"/>
  <c r="V3" i="1" s="1"/>
  <c r="P3" i="1"/>
  <c r="H3" i="1"/>
  <c r="G3" i="1"/>
  <c r="F3" i="1"/>
  <c r="E3" i="1"/>
  <c r="D3" i="1"/>
  <c r="W3" i="1" s="1"/>
  <c r="C3" i="1"/>
  <c r="F17" i="5" l="1"/>
  <c r="R17" i="5" s="1"/>
  <c r="D17" i="5"/>
  <c r="O17" i="5"/>
  <c r="P17" i="5" s="1"/>
  <c r="Q17" i="5" s="1"/>
  <c r="S6" i="1" a="1"/>
  <c r="S6" i="1" s="1"/>
  <c r="E30" i="5" s="1"/>
  <c r="R7" i="1" a="1"/>
  <c r="R7" i="1" s="1"/>
  <c r="C32" i="5" s="1"/>
  <c r="Q8" i="1" a="1"/>
  <c r="Q8" i="1" s="1"/>
  <c r="B27" i="5" s="1"/>
  <c r="W8" i="1"/>
  <c r="S10" i="1" a="1"/>
  <c r="S10" i="1" s="1"/>
  <c r="E33" i="5" s="1"/>
  <c r="R11" i="1" a="1"/>
  <c r="R11" i="1" s="1"/>
  <c r="C29" i="5" s="1"/>
  <c r="S14" i="1" a="1"/>
  <c r="S14" i="1" s="1"/>
  <c r="E34" i="5" s="1"/>
  <c r="R15" i="1" a="1"/>
  <c r="R15" i="1" s="1"/>
  <c r="C37" i="5" s="1"/>
  <c r="Q16" i="1" a="1"/>
  <c r="Q16" i="1" s="1"/>
  <c r="B35" i="5" s="1"/>
  <c r="W16" i="1"/>
  <c r="S18" i="1" a="1"/>
  <c r="S18" i="1" s="1"/>
  <c r="E39" i="5" s="1"/>
  <c r="R20" i="1" a="1"/>
  <c r="R20" i="1" s="1"/>
  <c r="C41" i="5" s="1"/>
  <c r="D41" i="5" s="1"/>
  <c r="O41" i="5" s="1"/>
  <c r="P41" i="5" s="1"/>
  <c r="Q41" i="5" s="1"/>
  <c r="Q4" i="3" a="1"/>
  <c r="Q4" i="3" s="1"/>
  <c r="B3" i="5" s="1"/>
  <c r="W4" i="3"/>
  <c r="S6" i="3" a="1"/>
  <c r="S6" i="3" s="1"/>
  <c r="R7" i="3" a="1"/>
  <c r="R7" i="3" s="1"/>
  <c r="C8" i="5" s="1"/>
  <c r="D8" i="5" s="1"/>
  <c r="O8" i="5" s="1"/>
  <c r="P8" i="5" s="1"/>
  <c r="Q8" i="5" s="1"/>
  <c r="Q8" i="3" a="1"/>
  <c r="Q8" i="3" s="1"/>
  <c r="W8" i="3"/>
  <c r="S10" i="3" a="1"/>
  <c r="S10" i="3" s="1"/>
  <c r="R11" i="3" a="1"/>
  <c r="R11" i="3" s="1"/>
  <c r="C7" i="5" s="1"/>
  <c r="Q12" i="3" a="1"/>
  <c r="Q12" i="3" s="1"/>
  <c r="B6" i="5" s="1"/>
  <c r="W12" i="3"/>
  <c r="S14" i="3" a="1"/>
  <c r="S14" i="3" s="1"/>
  <c r="E9" i="5" s="1"/>
  <c r="R15" i="3" a="1"/>
  <c r="R15" i="3" s="1"/>
  <c r="C10" i="5" s="1"/>
  <c r="Q16" i="3" a="1"/>
  <c r="Q16" i="3" s="1"/>
  <c r="B12" i="5" s="1"/>
  <c r="W16" i="3"/>
  <c r="S18" i="3" a="1"/>
  <c r="S18" i="3" s="1"/>
  <c r="R19" i="3" a="1"/>
  <c r="R19" i="3" s="1"/>
  <c r="Q20" i="3" a="1"/>
  <c r="Q20" i="3" s="1"/>
  <c r="B16" i="5" s="1"/>
  <c r="W20" i="3"/>
  <c r="W24" i="3"/>
  <c r="R8" i="5"/>
  <c r="Q7" i="1" a="1"/>
  <c r="Q7" i="1" s="1"/>
  <c r="B32" i="5" s="1"/>
  <c r="R3" i="1" a="1"/>
  <c r="R3" i="1" s="1"/>
  <c r="C24" i="5" s="1"/>
  <c r="Q4" i="1" a="1"/>
  <c r="Q4" i="1" s="1"/>
  <c r="B25" i="5" s="1"/>
  <c r="W4" i="1"/>
  <c r="Q12" i="1" a="1"/>
  <c r="Q12" i="1" s="1"/>
  <c r="B28" i="5" s="1"/>
  <c r="W12" i="1"/>
  <c r="R19" i="1" a="1"/>
  <c r="R19" i="1" s="1"/>
  <c r="C38" i="5" s="1"/>
  <c r="R3" i="3" a="1"/>
  <c r="R3" i="3" s="1"/>
  <c r="C2" i="5" s="1"/>
  <c r="I6" i="1"/>
  <c r="I10" i="1"/>
  <c r="I14" i="1"/>
  <c r="S21" i="1" a="1"/>
  <c r="S21" i="1" s="1"/>
  <c r="I6" i="3"/>
  <c r="I10" i="3"/>
  <c r="I14" i="3"/>
  <c r="I18" i="3"/>
  <c r="I22" i="3"/>
  <c r="I24" i="3"/>
  <c r="I25" i="3"/>
  <c r="S25" i="3" a="1"/>
  <c r="S25" i="3" s="1"/>
  <c r="R25" i="3" a="1"/>
  <c r="R25" i="3" s="1"/>
  <c r="Q25" i="3" a="1"/>
  <c r="Q25" i="3" s="1"/>
  <c r="W27" i="3"/>
  <c r="R19" i="5"/>
  <c r="S3" i="1" a="1"/>
  <c r="S3" i="1" s="1"/>
  <c r="E24" i="5" s="1"/>
  <c r="R4" i="1" a="1"/>
  <c r="R4" i="1" s="1"/>
  <c r="C25" i="5" s="1"/>
  <c r="S7" i="1" a="1"/>
  <c r="S7" i="1" s="1"/>
  <c r="E32" i="5" s="1"/>
  <c r="S11" i="1" a="1"/>
  <c r="S11" i="1" s="1"/>
  <c r="E29" i="5" s="1"/>
  <c r="R12" i="1" a="1"/>
  <c r="R12" i="1" s="1"/>
  <c r="C28" i="5" s="1"/>
  <c r="S15" i="1" a="1"/>
  <c r="S15" i="1" s="1"/>
  <c r="E37" i="5" s="1"/>
  <c r="S20" i="1" a="1"/>
  <c r="S20" i="1" s="1"/>
  <c r="S3" i="3" a="1"/>
  <c r="S3" i="3" s="1"/>
  <c r="E2" i="5" s="1"/>
  <c r="R4" i="3" a="1"/>
  <c r="R4" i="3" s="1"/>
  <c r="C3" i="5" s="1"/>
  <c r="Q5" i="3" a="1"/>
  <c r="Q5" i="3" s="1"/>
  <c r="B4" i="5" s="1"/>
  <c r="S7" i="3" a="1"/>
  <c r="S7" i="3" s="1"/>
  <c r="R8" i="3" a="1"/>
  <c r="R8" i="3" s="1"/>
  <c r="C13" i="5" s="1"/>
  <c r="Q9" i="3" a="1"/>
  <c r="Q9" i="3" s="1"/>
  <c r="B5" i="5" s="1"/>
  <c r="W9" i="3"/>
  <c r="S11" i="3" a="1"/>
  <c r="S11" i="3" s="1"/>
  <c r="E7" i="5" s="1"/>
  <c r="R12" i="3" a="1"/>
  <c r="R12" i="3" s="1"/>
  <c r="C6" i="5" s="1"/>
  <c r="Q13" i="3" a="1"/>
  <c r="Q13" i="3" s="1"/>
  <c r="B11" i="5" s="1"/>
  <c r="W13" i="3"/>
  <c r="S15" i="3" a="1"/>
  <c r="S15" i="3" s="1"/>
  <c r="E10" i="5" s="1"/>
  <c r="R16" i="3" a="1"/>
  <c r="R16" i="3" s="1"/>
  <c r="C12" i="5" s="1"/>
  <c r="Q17" i="3" a="1"/>
  <c r="Q17" i="3" s="1"/>
  <c r="W17" i="3"/>
  <c r="S19" i="3" a="1"/>
  <c r="S19" i="3" s="1"/>
  <c r="R20" i="3" a="1"/>
  <c r="R20" i="3" s="1"/>
  <c r="C16" i="5" s="1"/>
  <c r="Q21" i="3" a="1"/>
  <c r="Q21" i="3" s="1"/>
  <c r="W21" i="3"/>
  <c r="W22" i="3"/>
  <c r="Q27" i="3" a="1"/>
  <c r="Q27" i="3" s="1"/>
  <c r="S27" i="3" a="1"/>
  <c r="S27" i="3" s="1"/>
  <c r="R27" i="3" a="1"/>
  <c r="R27" i="3" s="1"/>
  <c r="Q3" i="1" a="1"/>
  <c r="Q3" i="1" s="1"/>
  <c r="B24" i="5" s="1"/>
  <c r="Q5" i="1" a="1"/>
  <c r="Q5" i="1" s="1"/>
  <c r="B26" i="5" s="1"/>
  <c r="R8" i="1" a="1"/>
  <c r="R8" i="1" s="1"/>
  <c r="C27" i="5" s="1"/>
  <c r="Q9" i="1" a="1"/>
  <c r="Q9" i="1" s="1"/>
  <c r="B36" i="5" s="1"/>
  <c r="Q13" i="1" a="1"/>
  <c r="Q13" i="1" s="1"/>
  <c r="B31" i="5" s="1"/>
  <c r="R16" i="1" a="1"/>
  <c r="R16" i="1" s="1"/>
  <c r="C35" i="5" s="1"/>
  <c r="Q17" i="1" a="1"/>
  <c r="Q17" i="1" s="1"/>
  <c r="S19" i="1" a="1"/>
  <c r="S19" i="1" s="1"/>
  <c r="E38" i="5" s="1"/>
  <c r="W5" i="3"/>
  <c r="I3" i="1"/>
  <c r="I7" i="1"/>
  <c r="I11" i="1"/>
  <c r="I15" i="1"/>
  <c r="I19" i="1"/>
  <c r="I19" i="3"/>
  <c r="I23" i="3"/>
  <c r="Q23" i="3" a="1"/>
  <c r="Q23" i="3" s="1"/>
  <c r="B18" i="5" s="1"/>
  <c r="S24" i="3" a="1"/>
  <c r="S24" i="3" s="1"/>
  <c r="E21" i="5" s="1"/>
  <c r="S8" i="1" a="1"/>
  <c r="S8" i="1" s="1"/>
  <c r="E27" i="5" s="1"/>
  <c r="Q10" i="1" a="1"/>
  <c r="Q10" i="1" s="1"/>
  <c r="B33" i="5" s="1"/>
  <c r="S16" i="1" a="1"/>
  <c r="S16" i="1" s="1"/>
  <c r="E35" i="5" s="1"/>
  <c r="R17" i="1" a="1"/>
  <c r="R17" i="1" s="1"/>
  <c r="S4" i="3" a="1"/>
  <c r="S4" i="3" s="1"/>
  <c r="E3" i="5" s="1"/>
  <c r="Q6" i="3" a="1"/>
  <c r="Q6" i="3" s="1"/>
  <c r="W6" i="3"/>
  <c r="S8" i="3" a="1"/>
  <c r="S8" i="3" s="1"/>
  <c r="Q10" i="3" a="1"/>
  <c r="Q10" i="3" s="1"/>
  <c r="W10" i="3"/>
  <c r="S12" i="3" a="1"/>
  <c r="S12" i="3" s="1"/>
  <c r="E6" i="5" s="1"/>
  <c r="Q14" i="3" a="1"/>
  <c r="Q14" i="3" s="1"/>
  <c r="B9" i="5" s="1"/>
  <c r="W14" i="3"/>
  <c r="S16" i="3" a="1"/>
  <c r="S16" i="3" s="1"/>
  <c r="E12" i="5" s="1"/>
  <c r="Q18" i="3" a="1"/>
  <c r="Q18" i="3" s="1"/>
  <c r="W18" i="3"/>
  <c r="S20" i="3" a="1"/>
  <c r="S20" i="3" s="1"/>
  <c r="E16" i="5" s="1"/>
  <c r="R21" i="3" a="1"/>
  <c r="R21" i="3" s="1"/>
  <c r="C19" i="5" s="1"/>
  <c r="D19" i="5" s="1"/>
  <c r="O19" i="5" s="1"/>
  <c r="P19" i="5" s="1"/>
  <c r="Q19" i="5" s="1"/>
  <c r="O14" i="5"/>
  <c r="P14" i="5" s="1"/>
  <c r="Q14" i="5" s="1"/>
  <c r="S4" i="1" a="1"/>
  <c r="S4" i="1" s="1"/>
  <c r="E25" i="5" s="1"/>
  <c r="Q6" i="1" a="1"/>
  <c r="Q6" i="1" s="1"/>
  <c r="B30" i="5" s="1"/>
  <c r="S12" i="1" a="1"/>
  <c r="S12" i="1" s="1"/>
  <c r="E28" i="5" s="1"/>
  <c r="Q14" i="1" a="1"/>
  <c r="Q14" i="1" s="1"/>
  <c r="B34" i="5" s="1"/>
  <c r="Q18" i="1" a="1"/>
  <c r="Q18" i="1" s="1"/>
  <c r="B39" i="5" s="1"/>
  <c r="W18" i="1"/>
  <c r="I21" i="1"/>
  <c r="I20" i="1"/>
  <c r="W25" i="3"/>
  <c r="Q11" i="1" a="1"/>
  <c r="Q11" i="1" s="1"/>
  <c r="B29" i="5" s="1"/>
  <c r="Q15" i="1" a="1"/>
  <c r="Q15" i="1" s="1"/>
  <c r="B37" i="5" s="1"/>
  <c r="Q19" i="1" a="1"/>
  <c r="Q19" i="1" s="1"/>
  <c r="B38" i="5" s="1"/>
  <c r="Q3" i="3" a="1"/>
  <c r="Q3" i="3" s="1"/>
  <c r="B2" i="5" s="1"/>
  <c r="Q7" i="3" a="1"/>
  <c r="Q7" i="3" s="1"/>
  <c r="Q11" i="3" a="1"/>
  <c r="Q11" i="3" s="1"/>
  <c r="B7" i="5" s="1"/>
  <c r="Q15" i="3" a="1"/>
  <c r="Q15" i="3" s="1"/>
  <c r="B10" i="5" s="1"/>
  <c r="W26" i="3"/>
  <c r="D15" i="5"/>
  <c r="O15" i="5" s="1"/>
  <c r="P15" i="5" s="1"/>
  <c r="Q15" i="5" s="1"/>
  <c r="Q26" i="3" a="1"/>
  <c r="Q26" i="3" s="1"/>
  <c r="R14" i="5"/>
  <c r="D20" i="5"/>
  <c r="K20" i="5" s="1"/>
  <c r="L20" i="5" s="1"/>
  <c r="M20" i="5" s="1"/>
  <c r="D13" i="5"/>
  <c r="K13" i="5" s="1"/>
  <c r="L13" i="5" s="1"/>
  <c r="M13" i="5" s="1"/>
  <c r="K14" i="5"/>
  <c r="L14" i="5" s="1"/>
  <c r="M14" i="5" s="1"/>
  <c r="R15" i="5"/>
  <c r="N19" i="5"/>
  <c r="D21" i="5"/>
  <c r="K21" i="5" s="1"/>
  <c r="L21" i="5" s="1"/>
  <c r="M21" i="5" s="1"/>
  <c r="R26" i="3" a="1"/>
  <c r="R26" i="3" s="1"/>
  <c r="D14" i="5"/>
  <c r="F20" i="5"/>
  <c r="R20" i="5" s="1"/>
  <c r="K41" i="5"/>
  <c r="L41" i="5" s="1"/>
  <c r="M41" i="5" s="1"/>
  <c r="K8" i="5"/>
  <c r="L8" i="5" s="1"/>
  <c r="M8" i="5" s="1"/>
  <c r="F13" i="5"/>
  <c r="R13" i="5" s="1"/>
  <c r="N13" i="5"/>
  <c r="O20" i="5"/>
  <c r="P20" i="5" s="1"/>
  <c r="Q20" i="5" s="1"/>
  <c r="F21" i="5"/>
  <c r="R21" i="5" s="1"/>
  <c r="N21" i="5"/>
  <c r="S26" i="3" a="1"/>
  <c r="S26" i="3" s="1"/>
  <c r="I27" i="3"/>
  <c r="F14" i="5"/>
  <c r="N14" i="5" s="1"/>
  <c r="K17" i="5"/>
  <c r="L17" i="5" s="1"/>
  <c r="M17" i="5" s="1"/>
  <c r="O21" i="5"/>
  <c r="P21" i="5" s="1"/>
  <c r="Q21" i="5" s="1"/>
  <c r="N15" i="5"/>
  <c r="K19" i="5"/>
  <c r="L19" i="5" s="1"/>
  <c r="M19" i="5" s="1"/>
  <c r="K40" i="5"/>
  <c r="L40" i="5" s="1"/>
  <c r="M40" i="5" s="1"/>
  <c r="N17" i="5"/>
  <c r="F27" i="5" l="1"/>
  <c r="N27" i="5" s="1"/>
  <c r="D27" i="5"/>
  <c r="O27" i="5" s="1"/>
  <c r="P27" i="5" s="1"/>
  <c r="Q27" i="5" s="1"/>
  <c r="K27" i="5"/>
  <c r="L27" i="5" s="1"/>
  <c r="M27" i="5" s="1"/>
  <c r="R27" i="5"/>
  <c r="N20" i="5"/>
  <c r="F37" i="5"/>
  <c r="N37" i="5" s="1"/>
  <c r="D37" i="5"/>
  <c r="K37" i="5" s="1"/>
  <c r="L37" i="5" s="1"/>
  <c r="M37" i="5" s="1"/>
  <c r="F34" i="5"/>
  <c r="R34" i="5" s="1"/>
  <c r="D34" i="5"/>
  <c r="K34" i="5" s="1"/>
  <c r="L34" i="5" s="1"/>
  <c r="M34" i="5" s="1"/>
  <c r="O34" i="5"/>
  <c r="P34" i="5" s="1"/>
  <c r="Q34" i="5" s="1"/>
  <c r="N26" i="5"/>
  <c r="F26" i="5"/>
  <c r="R26" i="5" s="1"/>
  <c r="D26" i="5"/>
  <c r="O26" i="5" s="1"/>
  <c r="P26" i="5" s="1"/>
  <c r="Q26" i="5" s="1"/>
  <c r="K26" i="5"/>
  <c r="L26" i="5" s="1"/>
  <c r="M26" i="5" s="1"/>
  <c r="D4" i="5"/>
  <c r="K4" i="5" s="1"/>
  <c r="L4" i="5" s="1"/>
  <c r="M4" i="5" s="1"/>
  <c r="O4" i="5"/>
  <c r="P4" i="5" s="1"/>
  <c r="Q4" i="5" s="1"/>
  <c r="F4" i="5"/>
  <c r="R4" i="5" s="1"/>
  <c r="D18" i="5"/>
  <c r="K18" i="5" s="1"/>
  <c r="L18" i="5" s="1"/>
  <c r="M18" i="5" s="1"/>
  <c r="F18" i="5"/>
  <c r="N18" i="5" s="1"/>
  <c r="G41" i="5"/>
  <c r="H41" i="5" s="1"/>
  <c r="I41" i="5" s="1"/>
  <c r="G32" i="5"/>
  <c r="H32" i="5" s="1"/>
  <c r="I32" i="5" s="1"/>
  <c r="G39" i="5"/>
  <c r="H39" i="5" s="1"/>
  <c r="I39" i="5" s="1"/>
  <c r="F24" i="5"/>
  <c r="G40" i="5"/>
  <c r="H40" i="5" s="1"/>
  <c r="I40" i="5" s="1"/>
  <c r="G37" i="5"/>
  <c r="H37" i="5" s="1"/>
  <c r="I37" i="5" s="1"/>
  <c r="G29" i="5"/>
  <c r="H29" i="5" s="1"/>
  <c r="I29" i="5" s="1"/>
  <c r="D24" i="5"/>
  <c r="G34" i="5"/>
  <c r="H34" i="5" s="1"/>
  <c r="I34" i="5" s="1"/>
  <c r="G27" i="5"/>
  <c r="H27" i="5" s="1"/>
  <c r="I27" i="5" s="1"/>
  <c r="D11" i="5"/>
  <c r="K11" i="5" s="1"/>
  <c r="L11" i="5" s="1"/>
  <c r="M11" i="5" s="1"/>
  <c r="R11" i="5"/>
  <c r="F11" i="5"/>
  <c r="N11" i="5" s="1"/>
  <c r="F32" i="5"/>
  <c r="N32" i="5" s="1"/>
  <c r="D32" i="5"/>
  <c r="K32" i="5" s="1"/>
  <c r="L32" i="5" s="1"/>
  <c r="M32" i="5" s="1"/>
  <c r="R32" i="5"/>
  <c r="R12" i="5"/>
  <c r="O12" i="5"/>
  <c r="P12" i="5" s="1"/>
  <c r="Q12" i="5" s="1"/>
  <c r="F12" i="5"/>
  <c r="N12" i="5" s="1"/>
  <c r="D12" i="5"/>
  <c r="K12" i="5" s="1"/>
  <c r="L12" i="5" s="1"/>
  <c r="M12" i="5" s="1"/>
  <c r="D35" i="5"/>
  <c r="K35" i="5" s="1"/>
  <c r="L35" i="5" s="1"/>
  <c r="M35" i="5" s="1"/>
  <c r="O35" i="5"/>
  <c r="P35" i="5" s="1"/>
  <c r="Q35" i="5" s="1"/>
  <c r="F35" i="5"/>
  <c r="N35" i="5" s="1"/>
  <c r="D25" i="5"/>
  <c r="G25" i="5" s="1"/>
  <c r="H25" i="5" s="1"/>
  <c r="I25" i="5" s="1"/>
  <c r="O25" i="5"/>
  <c r="P25" i="5" s="1"/>
  <c r="Q25" i="5" s="1"/>
  <c r="F25" i="5"/>
  <c r="R25" i="5" s="1"/>
  <c r="D29" i="5"/>
  <c r="K29" i="5" s="1"/>
  <c r="L29" i="5" s="1"/>
  <c r="M29" i="5" s="1"/>
  <c r="O29" i="5"/>
  <c r="P29" i="5" s="1"/>
  <c r="Q29" i="5" s="1"/>
  <c r="F29" i="5"/>
  <c r="R29" i="5" s="1"/>
  <c r="O38" i="5"/>
  <c r="P38" i="5" s="1"/>
  <c r="Q38" i="5" s="1"/>
  <c r="F38" i="5"/>
  <c r="R38" i="5" s="1"/>
  <c r="D38" i="5"/>
  <c r="G38" i="5" s="1"/>
  <c r="H38" i="5" s="1"/>
  <c r="I38" i="5" s="1"/>
  <c r="N38" i="5"/>
  <c r="D10" i="5"/>
  <c r="O10" i="5" s="1"/>
  <c r="P10" i="5" s="1"/>
  <c r="Q10" i="5" s="1"/>
  <c r="K10" i="5"/>
  <c r="L10" i="5" s="1"/>
  <c r="M10" i="5" s="1"/>
  <c r="R10" i="5"/>
  <c r="N10" i="5"/>
  <c r="F10" i="5"/>
  <c r="F30" i="5"/>
  <c r="J30" i="5" s="1"/>
  <c r="D30" i="5"/>
  <c r="K30" i="5" s="1"/>
  <c r="L30" i="5" s="1"/>
  <c r="M30" i="5" s="1"/>
  <c r="K15" i="5"/>
  <c r="L15" i="5" s="1"/>
  <c r="M15" i="5" s="1"/>
  <c r="F7" i="5"/>
  <c r="N7" i="5" s="1"/>
  <c r="D7" i="5"/>
  <c r="O7" i="5" s="1"/>
  <c r="P7" i="5" s="1"/>
  <c r="Q7" i="5" s="1"/>
  <c r="R7" i="5"/>
  <c r="N9" i="5"/>
  <c r="F9" i="5"/>
  <c r="R9" i="5" s="1"/>
  <c r="D9" i="5"/>
  <c r="K9" i="5" s="1"/>
  <c r="L9" i="5" s="1"/>
  <c r="M9" i="5" s="1"/>
  <c r="F39" i="5"/>
  <c r="D39" i="5"/>
  <c r="K39" i="5" s="1"/>
  <c r="L39" i="5" s="1"/>
  <c r="M39" i="5" s="1"/>
  <c r="R39" i="5"/>
  <c r="O31" i="5"/>
  <c r="P31" i="5" s="1"/>
  <c r="Q31" i="5" s="1"/>
  <c r="F31" i="5"/>
  <c r="N31" i="5" s="1"/>
  <c r="D31" i="5"/>
  <c r="K31" i="5" s="1"/>
  <c r="L31" i="5" s="1"/>
  <c r="M31" i="5" s="1"/>
  <c r="K5" i="5"/>
  <c r="L5" i="5" s="1"/>
  <c r="M5" i="5" s="1"/>
  <c r="O5" i="5"/>
  <c r="P5" i="5" s="1"/>
  <c r="Q5" i="5" s="1"/>
  <c r="F5" i="5"/>
  <c r="N5" i="5" s="1"/>
  <c r="D5" i="5"/>
  <c r="D28" i="5"/>
  <c r="K28" i="5" s="1"/>
  <c r="L28" i="5" s="1"/>
  <c r="M28" i="5" s="1"/>
  <c r="N28" i="5"/>
  <c r="F28" i="5"/>
  <c r="R28" i="5" s="1"/>
  <c r="O16" i="5"/>
  <c r="P16" i="5" s="1"/>
  <c r="Q16" i="5" s="1"/>
  <c r="F16" i="5"/>
  <c r="N16" i="5" s="1"/>
  <c r="D16" i="5"/>
  <c r="K16" i="5" s="1"/>
  <c r="L16" i="5" s="1"/>
  <c r="M16" i="5" s="1"/>
  <c r="F6" i="5"/>
  <c r="N6" i="5" s="1"/>
  <c r="D6" i="5"/>
  <c r="O6" i="5" s="1"/>
  <c r="P6" i="5" s="1"/>
  <c r="Q6" i="5" s="1"/>
  <c r="K6" i="5"/>
  <c r="L6" i="5" s="1"/>
  <c r="M6" i="5" s="1"/>
  <c r="D3" i="5"/>
  <c r="K3" i="5" s="1"/>
  <c r="L3" i="5" s="1"/>
  <c r="M3" i="5" s="1"/>
  <c r="F3" i="5"/>
  <c r="R3" i="5" s="1"/>
  <c r="N39" i="5"/>
  <c r="O13" i="5"/>
  <c r="P13" i="5" s="1"/>
  <c r="Q13" i="5" s="1"/>
  <c r="J38" i="5"/>
  <c r="J21" i="5"/>
  <c r="G16" i="5"/>
  <c r="H16" i="5" s="1"/>
  <c r="I16" i="5" s="1"/>
  <c r="J13" i="5"/>
  <c r="G8" i="5"/>
  <c r="H8" i="5" s="1"/>
  <c r="I8" i="5" s="1"/>
  <c r="N2" i="5"/>
  <c r="J37" i="5"/>
  <c r="J20" i="5"/>
  <c r="G15" i="5"/>
  <c r="H15" i="5" s="1"/>
  <c r="I15" i="5" s="1"/>
  <c r="J12" i="5"/>
  <c r="J25" i="5"/>
  <c r="J19" i="5"/>
  <c r="G14" i="5"/>
  <c r="H14" i="5" s="1"/>
  <c r="I14" i="5" s="1"/>
  <c r="J11" i="5"/>
  <c r="J35" i="5"/>
  <c r="J28" i="5"/>
  <c r="G21" i="5"/>
  <c r="H21" i="5" s="1"/>
  <c r="I21" i="5" s="1"/>
  <c r="J18" i="5"/>
  <c r="G13" i="5"/>
  <c r="H13" i="5" s="1"/>
  <c r="I13" i="5" s="1"/>
  <c r="J10" i="5"/>
  <c r="G6" i="5"/>
  <c r="H6" i="5" s="1"/>
  <c r="I6" i="5" s="1"/>
  <c r="K2" i="5"/>
  <c r="L2" i="5" s="1"/>
  <c r="M2" i="5" s="1"/>
  <c r="J27" i="5"/>
  <c r="G20" i="5"/>
  <c r="H20" i="5" s="1"/>
  <c r="I20" i="5" s="1"/>
  <c r="J17" i="5"/>
  <c r="G12" i="5"/>
  <c r="H12" i="5" s="1"/>
  <c r="I12" i="5" s="1"/>
  <c r="J9" i="5"/>
  <c r="G5" i="5"/>
  <c r="H5" i="5" s="1"/>
  <c r="I5" i="5" s="1"/>
  <c r="R2" i="5"/>
  <c r="F2" i="5"/>
  <c r="J33" i="5"/>
  <c r="J26" i="5"/>
  <c r="G19" i="5"/>
  <c r="H19" i="5" s="1"/>
  <c r="I19" i="5" s="1"/>
  <c r="J8" i="5"/>
  <c r="G4" i="5"/>
  <c r="H4" i="5" s="1"/>
  <c r="I4" i="5" s="1"/>
  <c r="J32" i="5"/>
  <c r="J15" i="5"/>
  <c r="G10" i="5"/>
  <c r="H10" i="5" s="1"/>
  <c r="I10" i="5" s="1"/>
  <c r="D2" i="5"/>
  <c r="J39" i="5"/>
  <c r="J31" i="5"/>
  <c r="G17" i="5"/>
  <c r="H17" i="5" s="1"/>
  <c r="I17" i="5" s="1"/>
  <c r="J14" i="5"/>
  <c r="G9" i="5"/>
  <c r="H9" i="5" s="1"/>
  <c r="I9" i="5" s="1"/>
  <c r="J7" i="5"/>
  <c r="O2" i="5"/>
  <c r="P2" i="5" s="1"/>
  <c r="Q2" i="5" s="1"/>
  <c r="F33" i="5"/>
  <c r="N33" i="5" s="1"/>
  <c r="D33" i="5"/>
  <c r="K33" i="5" s="1"/>
  <c r="L33" i="5" s="1"/>
  <c r="M33" i="5" s="1"/>
  <c r="R33" i="5"/>
  <c r="D36" i="5"/>
  <c r="K36" i="5" s="1"/>
  <c r="L36" i="5" s="1"/>
  <c r="M36" i="5" s="1"/>
  <c r="R36" i="5"/>
  <c r="F36" i="5"/>
  <c r="N36" i="5" s="1"/>
  <c r="N29" i="5" l="1"/>
  <c r="G36" i="5"/>
  <c r="H36" i="5" s="1"/>
  <c r="I36" i="5" s="1"/>
  <c r="N34" i="5"/>
  <c r="J34" i="5"/>
  <c r="J29" i="5"/>
  <c r="J6" i="5"/>
  <c r="R5" i="5"/>
  <c r="K7" i="5"/>
  <c r="L7" i="5" s="1"/>
  <c r="M7" i="5" s="1"/>
  <c r="N30" i="5"/>
  <c r="G26" i="5"/>
  <c r="H26" i="5" s="1"/>
  <c r="I26" i="5" s="1"/>
  <c r="N4" i="5"/>
  <c r="J36" i="5"/>
  <c r="O30" i="5"/>
  <c r="P30" i="5" s="1"/>
  <c r="Q30" i="5" s="1"/>
  <c r="G33" i="5"/>
  <c r="H33" i="5" s="1"/>
  <c r="I33" i="5" s="1"/>
  <c r="G18" i="5"/>
  <c r="H18" i="5" s="1"/>
  <c r="I18" i="5" s="1"/>
  <c r="J3" i="5"/>
  <c r="J4" i="5"/>
  <c r="J5" i="5"/>
  <c r="N3" i="5"/>
  <c r="O28" i="5"/>
  <c r="P28" i="5" s="1"/>
  <c r="Q28" i="5" s="1"/>
  <c r="R31" i="5"/>
  <c r="O9" i="5"/>
  <c r="P9" i="5" s="1"/>
  <c r="Q9" i="5" s="1"/>
  <c r="R30" i="5"/>
  <c r="R35" i="5"/>
  <c r="G28" i="5"/>
  <c r="H28" i="5" s="1"/>
  <c r="I28" i="5" s="1"/>
  <c r="O37" i="5"/>
  <c r="P37" i="5" s="1"/>
  <c r="Q37" i="5" s="1"/>
  <c r="O39" i="5"/>
  <c r="P39" i="5" s="1"/>
  <c r="Q39" i="5" s="1"/>
  <c r="O33" i="5"/>
  <c r="P33" i="5" s="1"/>
  <c r="Q33" i="5" s="1"/>
  <c r="G11" i="5"/>
  <c r="H11" i="5" s="1"/>
  <c r="I11" i="5" s="1"/>
  <c r="G7" i="5"/>
  <c r="H7" i="5" s="1"/>
  <c r="I7" i="5" s="1"/>
  <c r="O3" i="5"/>
  <c r="P3" i="5" s="1"/>
  <c r="Q3" i="5" s="1"/>
  <c r="R6" i="5"/>
  <c r="O32" i="5"/>
  <c r="P32" i="5" s="1"/>
  <c r="Q32" i="5" s="1"/>
  <c r="G35" i="5"/>
  <c r="H35" i="5" s="1"/>
  <c r="I35" i="5" s="1"/>
  <c r="G30" i="5"/>
  <c r="H30" i="5" s="1"/>
  <c r="I30" i="5" s="1"/>
  <c r="R37" i="5"/>
  <c r="K38" i="5"/>
  <c r="L38" i="5" s="1"/>
  <c r="M38" i="5" s="1"/>
  <c r="R16" i="5"/>
  <c r="O18" i="5"/>
  <c r="P18" i="5" s="1"/>
  <c r="Q18" i="5" s="1"/>
  <c r="G3" i="5"/>
  <c r="H3" i="5" s="1"/>
  <c r="I3" i="5" s="1"/>
  <c r="J16" i="5"/>
  <c r="O36" i="5"/>
  <c r="P36" i="5" s="1"/>
  <c r="Q36" i="5" s="1"/>
  <c r="O11" i="5"/>
  <c r="P11" i="5" s="1"/>
  <c r="Q11" i="5" s="1"/>
  <c r="G31" i="5"/>
  <c r="H31" i="5" s="1"/>
  <c r="I31" i="5" s="1"/>
  <c r="R18" i="5"/>
</calcChain>
</file>

<file path=xl/sharedStrings.xml><?xml version="1.0" encoding="utf-8"?>
<sst xmlns="http://schemas.openxmlformats.org/spreadsheetml/2006/main" count="210" uniqueCount="85">
  <si>
    <t>Total Pins Tournaments 1-6</t>
  </si>
  <si>
    <t xml:space="preserve">Total </t>
  </si>
  <si>
    <t>Total Points Tournamnet 1-6</t>
  </si>
  <si>
    <t>Total</t>
  </si>
  <si>
    <t xml:space="preserve">Best 4 Pins </t>
  </si>
  <si>
    <t xml:space="preserve">Best 2 Pins </t>
  </si>
  <si>
    <t>Best 3 Pins</t>
  </si>
  <si>
    <t xml:space="preserve">Best/Pts Pins </t>
  </si>
  <si>
    <t xml:space="preserve">Best 4 Points </t>
  </si>
  <si>
    <t xml:space="preserve">Total Points </t>
  </si>
  <si>
    <t xml:space="preserve">Tourn. Avg. </t>
  </si>
  <si>
    <t xml:space="preserve">Name </t>
  </si>
  <si>
    <t>Pins</t>
  </si>
  <si>
    <t>Pts.</t>
  </si>
  <si>
    <t>Jennifer Baker</t>
  </si>
  <si>
    <t>Singles Based on Points</t>
  </si>
  <si>
    <t>Jenna Lamoureaux</t>
  </si>
  <si>
    <t>Team Based on Pinfall</t>
  </si>
  <si>
    <t>Katie Rayner</t>
  </si>
  <si>
    <t>Bonnie McDonald</t>
  </si>
  <si>
    <t>Heidi Mapstone</t>
  </si>
  <si>
    <t>Christine Pocza</t>
  </si>
  <si>
    <t>Tracy Smith</t>
  </si>
  <si>
    <t>Brittnee Lakusta</t>
  </si>
  <si>
    <t>Jennifer Smith</t>
  </si>
  <si>
    <t>Diane Violini</t>
  </si>
  <si>
    <t>Jerilee Medus</t>
  </si>
  <si>
    <t>Michelle Manton</t>
  </si>
  <si>
    <t>Kelsy Wilton</t>
  </si>
  <si>
    <t>Bev Magnus</t>
  </si>
  <si>
    <t>Ann-Marie Petersen</t>
  </si>
  <si>
    <t>Jamie McAra</t>
  </si>
  <si>
    <t>Pamela Wilson</t>
  </si>
  <si>
    <t xml:space="preserve">Tara Seitz </t>
  </si>
  <si>
    <t>Christine Wren</t>
  </si>
  <si>
    <t>POS</t>
  </si>
  <si>
    <t>Bradly Tytgat</t>
  </si>
  <si>
    <t xml:space="preserve">Singles Based on Points </t>
  </si>
  <si>
    <t>Tyler Tytgat</t>
  </si>
  <si>
    <t>Teams Based on Pins</t>
  </si>
  <si>
    <t>Adam Weber</t>
  </si>
  <si>
    <t>Dexter Wiseman</t>
  </si>
  <si>
    <t>Gary Baird</t>
  </si>
  <si>
    <t xml:space="preserve">Karie Kreutz </t>
  </si>
  <si>
    <t>Matt Schultz</t>
  </si>
  <si>
    <t xml:space="preserve">Michael Marciano </t>
  </si>
  <si>
    <t>Robert Wolfson</t>
  </si>
  <si>
    <t>Bobby Kyte</t>
  </si>
  <si>
    <t>Geno Ziebarth</t>
  </si>
  <si>
    <t>Rylan Willier</t>
  </si>
  <si>
    <t>Tim Wiseman</t>
  </si>
  <si>
    <t>Allan Hurst</t>
  </si>
  <si>
    <t>Ian Howe</t>
  </si>
  <si>
    <t>Mike Lacoursiere</t>
  </si>
  <si>
    <t>Mike Herbert</t>
  </si>
  <si>
    <t>Anthony Streit</t>
  </si>
  <si>
    <t>Aaron Arndt</t>
  </si>
  <si>
    <t xml:space="preserve">Bradley Wilton </t>
  </si>
  <si>
    <t>Erik Kjos</t>
  </si>
  <si>
    <t>Carter Stretch</t>
  </si>
  <si>
    <t xml:space="preserve">Martinho Marciano </t>
  </si>
  <si>
    <t>Derek Home</t>
  </si>
  <si>
    <t>Robert Clark</t>
  </si>
  <si>
    <t>Best 4</t>
  </si>
  <si>
    <t>Best 2</t>
  </si>
  <si>
    <t>Worst 2</t>
  </si>
  <si>
    <t>Best 3</t>
  </si>
  <si>
    <t>First Throw Away</t>
  </si>
  <si>
    <t xml:space="preserve">To Catch 1st </t>
  </si>
  <si>
    <t xml:space="preserve">Average </t>
  </si>
  <si>
    <t xml:space="preserve">8 Game Score </t>
  </si>
  <si>
    <t>Catch In One</t>
  </si>
  <si>
    <t>3 year Ave</t>
  </si>
  <si>
    <t>Average</t>
  </si>
  <si>
    <t>8 Game Score</t>
  </si>
  <si>
    <t>Catch 8800</t>
  </si>
  <si>
    <t>Catch In one</t>
  </si>
  <si>
    <t>Mens 3 year cut average</t>
  </si>
  <si>
    <t>2018-2019</t>
  </si>
  <si>
    <t>2019-2020</t>
  </si>
  <si>
    <t>2021-2022</t>
  </si>
  <si>
    <t>Note 8 Game Score gives you the average of the scores that are needed to meet threshold. e.g. Bradly Tytgat needs to average 267.31 through the lowest counting two tournaments towards four game best, which translate to a two tournament score of 4277 or two equal scores of 2139.</t>
  </si>
  <si>
    <t xml:space="preserve">Best 3 </t>
  </si>
  <si>
    <t>Catch 8300</t>
  </si>
  <si>
    <t>Women's 3 Year Cut Average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</si>
</sst>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7">
    <font>
      <sz val="11"/>
      <color theme="1"/>
      <name val="Calibri"/>
      <scheme val="minor"/>
    </font>
    <font>
      <sz val="11"/>
      <color theme="1"/>
      <name val="Calibri"/>
    </font>
    <font>
      <sz val="11"/>
      <name val="Calibri"/>
    </font>
    <font>
      <sz val="11"/>
      <color theme="1"/>
      <name val="Calibri"/>
      <scheme val="minor"/>
    </font>
    <font>
      <b/>
      <sz val="11"/>
      <color theme="1"/>
      <name val="Calibri"/>
    </font>
    <font>
      <sz val="9"/>
      <color rgb="FF000000"/>
      <name val="&quot;Google Sans Mono&quot;"/>
    </font>
    <font>
      <b/>
      <sz val="11"/>
      <color rgb="FF006100"/>
      <name val="Calibri"/>
    </font>
  </fonts>
  <fills count="9">
    <fill>
      <patternFill patternType="none"/>
    </fill>
    <fill>
      <patternFill patternType="gray125"/>
    </fill>
    <fill>
      <patternFill patternType="solid">
        <fgColor theme="0"/>
        <bgColor theme="0"/>
      </patternFill>
    </fill>
    <fill>
      <patternFill patternType="solid">
        <fgColor theme="7"/>
        <bgColor theme="7"/>
      </patternFill>
    </fill>
    <fill>
      <patternFill patternType="solid">
        <fgColor theme="8"/>
        <bgColor theme="8"/>
      </patternFill>
    </fill>
    <fill>
      <patternFill patternType="solid">
        <fgColor theme="9"/>
        <bgColor theme="9"/>
      </patternFill>
    </fill>
    <fill>
      <patternFill patternType="solid">
        <fgColor rgb="FFFFFFFF"/>
        <bgColor rgb="FFFFFFFF"/>
      </patternFill>
    </fill>
    <fill>
      <patternFill patternType="solid">
        <fgColor rgb="FFC6EFCE"/>
        <bgColor rgb="FFC6EFCE"/>
      </patternFill>
    </fill>
    <fill>
      <patternFill patternType="solid">
        <fgColor theme="5"/>
        <bgColor theme="5"/>
      </patternFill>
    </fill>
  </fills>
  <borders count="44">
    <border>
      <left/>
      <right/>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diagonal/>
    </border>
    <border>
      <left style="medium">
        <color rgb="FF000000"/>
      </left>
      <right style="thin">
        <color rgb="FF000000"/>
      </right>
      <top/>
      <bottom/>
      <diagonal/>
    </border>
    <border>
      <left style="thin">
        <color rgb="FF000000"/>
      </left>
      <right style="medium">
        <color rgb="FF000000"/>
      </right>
      <top/>
      <bottom/>
      <diagonal/>
    </border>
    <border>
      <left/>
      <right style="thin">
        <color rgb="FF000000"/>
      </right>
      <top/>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medium">
        <color rgb="FF000000"/>
      </left>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style="thin">
        <color rgb="FF000000"/>
      </top>
      <bottom style="medium">
        <color rgb="FF000000"/>
      </bottom>
      <diagonal/>
    </border>
    <border>
      <left style="thin">
        <color rgb="FF000000"/>
      </left>
      <right/>
      <top/>
      <bottom style="thin">
        <color rgb="FF000000"/>
      </bottom>
      <diagonal/>
    </border>
    <border>
      <left/>
      <right/>
      <top/>
      <bottom style="thin">
        <color rgb="FF000000"/>
      </bottom>
      <diagonal/>
    </border>
    <border>
      <left style="medium">
        <color rgb="FF000000"/>
      </left>
      <right/>
      <top/>
      <bottom style="thin">
        <color rgb="FF000000"/>
      </bottom>
      <diagonal/>
    </border>
    <border>
      <left style="thin">
        <color rgb="FF000000"/>
      </left>
      <right style="medium">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medium">
        <color rgb="FF000000"/>
      </left>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medium">
        <color rgb="FF000000"/>
      </left>
      <right/>
      <top style="thin">
        <color rgb="FF000000"/>
      </top>
      <bottom/>
      <diagonal/>
    </border>
    <border>
      <left style="thin">
        <color rgb="FF000000"/>
      </left>
      <right/>
      <top style="thin">
        <color rgb="FF000000"/>
      </top>
      <bottom/>
      <diagonal/>
    </border>
    <border>
      <left style="thin">
        <color rgb="FF000000"/>
      </left>
      <right style="medium">
        <color rgb="FF000000"/>
      </right>
      <top style="thin">
        <color rgb="FF000000"/>
      </top>
      <bottom/>
      <diagonal/>
    </border>
    <border>
      <left style="thin">
        <color rgb="FF000000"/>
      </left>
      <right style="thin">
        <color rgb="FF000000"/>
      </right>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diagonal/>
    </border>
    <border>
      <left style="thin">
        <color rgb="FF000000"/>
      </left>
      <right/>
      <top/>
      <bottom style="medium">
        <color rgb="FF000000"/>
      </bottom>
      <diagonal/>
    </border>
    <border>
      <left/>
      <right/>
      <top/>
      <bottom style="medium">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medium">
        <color rgb="FF000000"/>
      </bottom>
      <diagonal/>
    </border>
    <border>
      <left style="medium">
        <color rgb="FF000000"/>
      </left>
      <right style="thin">
        <color rgb="FF000000"/>
      </right>
      <top style="thin">
        <color rgb="FF000000"/>
      </top>
      <bottom style="medium">
        <color rgb="FF000000"/>
      </bottom>
      <diagonal/>
    </border>
    <border>
      <left/>
      <right style="thin">
        <color rgb="FF000000"/>
      </right>
      <top style="thin">
        <color rgb="FF000000"/>
      </top>
      <bottom/>
      <diagonal/>
    </border>
  </borders>
  <cellStyleXfs count="1">
    <xf numFmtId="0" fontId="0" fillId="0" borderId="0"/>
  </cellStyleXfs>
  <cellXfs count="106">
    <xf numFmtId="0" fontId="0" fillId="0" borderId="0" xfId="0"/>
    <xf numFmtId="0" fontId="1" fillId="0" borderId="4" xfId="0" applyFont="1" applyBorder="1" applyAlignment="1">
      <alignment horizontal="center"/>
    </xf>
    <xf numFmtId="0" fontId="1" fillId="0" borderId="4" xfId="0" applyFont="1" applyBorder="1" applyAlignment="1">
      <alignment horizontal="center" wrapText="1"/>
    </xf>
    <xf numFmtId="0" fontId="1" fillId="0" borderId="0" xfId="0" applyFont="1" applyAlignment="1">
      <alignment horizontal="center"/>
    </xf>
    <xf numFmtId="0" fontId="1" fillId="0" borderId="5" xfId="0" applyFont="1" applyBorder="1"/>
    <xf numFmtId="0" fontId="1" fillId="0" borderId="6" xfId="0" applyFont="1" applyBorder="1"/>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1" fillId="0" borderId="9" xfId="0" applyFont="1" applyBorder="1" applyAlignment="1">
      <alignment horizontal="center"/>
    </xf>
    <xf numFmtId="0" fontId="1" fillId="0" borderId="10" xfId="0" applyFont="1" applyBorder="1"/>
    <xf numFmtId="164" fontId="1" fillId="0" borderId="6" xfId="0" applyNumberFormat="1" applyFont="1" applyBorder="1"/>
    <xf numFmtId="0" fontId="1" fillId="0" borderId="11" xfId="0" applyFont="1" applyBorder="1"/>
    <xf numFmtId="0" fontId="1" fillId="0" borderId="12" xfId="0" applyFont="1" applyBorder="1"/>
    <xf numFmtId="0" fontId="1" fillId="0" borderId="12" xfId="0" applyFont="1" applyBorder="1" applyAlignment="1">
      <alignment horizontal="center"/>
    </xf>
    <xf numFmtId="0" fontId="1" fillId="0" borderId="13" xfId="0" applyFont="1" applyBorder="1" applyAlignment="1">
      <alignment horizontal="center"/>
    </xf>
    <xf numFmtId="0" fontId="1" fillId="0" borderId="14" xfId="0" applyFont="1" applyBorder="1" applyAlignment="1">
      <alignment horizontal="center"/>
    </xf>
    <xf numFmtId="0" fontId="1" fillId="0" borderId="15" xfId="0" applyFont="1" applyBorder="1" applyAlignment="1">
      <alignment horizontal="center"/>
    </xf>
    <xf numFmtId="0" fontId="1" fillId="0" borderId="11" xfId="0" applyFont="1" applyBorder="1" applyAlignment="1">
      <alignment horizontal="center"/>
    </xf>
    <xf numFmtId="0" fontId="3" fillId="0" borderId="0" xfId="0" applyFont="1"/>
    <xf numFmtId="0" fontId="1" fillId="0" borderId="16" xfId="0" applyFont="1" applyBorder="1"/>
    <xf numFmtId="0" fontId="1" fillId="0" borderId="5" xfId="0" applyFont="1" applyBorder="1" applyAlignment="1">
      <alignment horizontal="center"/>
    </xf>
    <xf numFmtId="0" fontId="1" fillId="0" borderId="17" xfId="0" applyFont="1" applyBorder="1" applyAlignment="1">
      <alignment horizontal="center"/>
    </xf>
    <xf numFmtId="0" fontId="1" fillId="0" borderId="18" xfId="0" applyFont="1" applyBorder="1" applyAlignment="1">
      <alignment horizontal="center"/>
    </xf>
    <xf numFmtId="0" fontId="1" fillId="0" borderId="16" xfId="0" applyFont="1" applyBorder="1" applyAlignment="1">
      <alignment horizontal="center"/>
    </xf>
    <xf numFmtId="0" fontId="1" fillId="0" borderId="19" xfId="0" applyFont="1" applyBorder="1" applyAlignment="1">
      <alignment horizontal="center"/>
    </xf>
    <xf numFmtId="0" fontId="1" fillId="0" borderId="20" xfId="0" applyFont="1" applyBorder="1"/>
    <xf numFmtId="0" fontId="1" fillId="0" borderId="21" xfId="0" applyFont="1" applyBorder="1" applyAlignment="1">
      <alignment horizontal="center"/>
    </xf>
    <xf numFmtId="0" fontId="4" fillId="2" borderId="21" xfId="0" applyFont="1" applyFill="1" applyBorder="1" applyAlignment="1">
      <alignment horizontal="center"/>
    </xf>
    <xf numFmtId="0" fontId="1" fillId="0" borderId="22" xfId="0" applyFont="1" applyBorder="1" applyAlignment="1">
      <alignment horizontal="center"/>
    </xf>
    <xf numFmtId="0" fontId="1" fillId="0" borderId="23" xfId="0" applyFont="1" applyBorder="1" applyAlignment="1">
      <alignment horizontal="center"/>
    </xf>
    <xf numFmtId="0" fontId="1" fillId="0" borderId="20" xfId="0" applyFont="1" applyBorder="1" applyAlignment="1">
      <alignment horizontal="center"/>
    </xf>
    <xf numFmtId="0" fontId="1" fillId="0" borderId="24" xfId="0" applyFont="1" applyBorder="1" applyAlignment="1">
      <alignment horizontal="center"/>
    </xf>
    <xf numFmtId="164" fontId="1" fillId="0" borderId="25" xfId="0" applyNumberFormat="1" applyFont="1" applyBorder="1"/>
    <xf numFmtId="0" fontId="1" fillId="0" borderId="7" xfId="0" applyFont="1" applyBorder="1"/>
    <xf numFmtId="0" fontId="1" fillId="0" borderId="26" xfId="0" applyFont="1" applyBorder="1" applyAlignment="1">
      <alignment horizontal="center"/>
    </xf>
    <xf numFmtId="0" fontId="1" fillId="0" borderId="27" xfId="0" applyFont="1" applyBorder="1" applyAlignment="1">
      <alignment horizontal="center"/>
    </xf>
    <xf numFmtId="0" fontId="1" fillId="0" borderId="28" xfId="0" applyFont="1" applyBorder="1" applyAlignment="1">
      <alignment horizontal="center"/>
    </xf>
    <xf numFmtId="0" fontId="1" fillId="0" borderId="29" xfId="0" applyFont="1" applyBorder="1" applyAlignment="1">
      <alignment horizontal="center"/>
    </xf>
    <xf numFmtId="0" fontId="1" fillId="0" borderId="30" xfId="0" applyFont="1" applyBorder="1" applyAlignment="1">
      <alignment horizontal="center"/>
    </xf>
    <xf numFmtId="0" fontId="1" fillId="0" borderId="31" xfId="0" applyFont="1" applyBorder="1" applyAlignment="1">
      <alignment horizontal="center"/>
    </xf>
    <xf numFmtId="0" fontId="1" fillId="0" borderId="32" xfId="0" applyFont="1" applyBorder="1" applyAlignment="1">
      <alignment horizontal="center"/>
    </xf>
    <xf numFmtId="0" fontId="1" fillId="0" borderId="33" xfId="0" applyFont="1" applyBorder="1" applyAlignment="1">
      <alignment horizontal="center"/>
    </xf>
    <xf numFmtId="0" fontId="1" fillId="0" borderId="0" xfId="0" applyFont="1"/>
    <xf numFmtId="0" fontId="3" fillId="0" borderId="0" xfId="0" applyFont="1" applyAlignment="1">
      <alignment horizontal="center"/>
    </xf>
    <xf numFmtId="0" fontId="4" fillId="0" borderId="0" xfId="0" applyFont="1" applyAlignment="1">
      <alignment horizontal="center"/>
    </xf>
    <xf numFmtId="0" fontId="1" fillId="0" borderId="34" xfId="0" applyFont="1" applyBorder="1" applyAlignment="1">
      <alignment horizontal="center" wrapText="1"/>
    </xf>
    <xf numFmtId="0" fontId="1" fillId="0" borderId="35" xfId="0" applyFont="1" applyBorder="1" applyAlignment="1">
      <alignment horizontal="center" wrapText="1"/>
    </xf>
    <xf numFmtId="0" fontId="1" fillId="0" borderId="36" xfId="0" applyFont="1" applyBorder="1" applyAlignment="1">
      <alignment horizontal="center" wrapText="1"/>
    </xf>
    <xf numFmtId="0" fontId="1" fillId="0" borderId="31" xfId="0" applyFont="1" applyBorder="1"/>
    <xf numFmtId="0" fontId="1" fillId="0" borderId="39" xfId="0" applyFont="1" applyBorder="1" applyAlignment="1">
      <alignment horizontal="center"/>
    </xf>
    <xf numFmtId="0" fontId="1" fillId="0" borderId="40" xfId="0" applyFont="1" applyBorder="1" applyAlignment="1">
      <alignment horizontal="center"/>
    </xf>
    <xf numFmtId="0" fontId="1" fillId="0" borderId="41" xfId="0" applyFont="1" applyBorder="1" applyAlignment="1">
      <alignment horizontal="center"/>
    </xf>
    <xf numFmtId="0" fontId="1" fillId="0" borderId="21" xfId="0" applyFont="1" applyBorder="1"/>
    <xf numFmtId="0" fontId="1" fillId="0" borderId="42" xfId="0" applyFont="1" applyBorder="1" applyAlignment="1">
      <alignment horizontal="center"/>
    </xf>
    <xf numFmtId="164" fontId="1" fillId="0" borderId="0" xfId="0" applyNumberFormat="1" applyFont="1"/>
    <xf numFmtId="0" fontId="1" fillId="3" borderId="21" xfId="0" applyFont="1" applyFill="1" applyBorder="1"/>
    <xf numFmtId="0" fontId="1" fillId="4" borderId="21" xfId="0" applyFont="1" applyFill="1" applyBorder="1"/>
    <xf numFmtId="0" fontId="1" fillId="5" borderId="21" xfId="0" applyFont="1" applyFill="1" applyBorder="1"/>
    <xf numFmtId="0" fontId="1" fillId="0" borderId="21" xfId="0" applyFont="1" applyBorder="1" applyAlignment="1">
      <alignment horizontal="right"/>
    </xf>
    <xf numFmtId="0" fontId="5" fillId="6" borderId="21" xfId="0" applyFont="1" applyFill="1" applyBorder="1"/>
    <xf numFmtId="2" fontId="1" fillId="4" borderId="21" xfId="0" applyNumberFormat="1" applyFont="1" applyFill="1" applyBorder="1" applyAlignment="1">
      <alignment horizontal="right"/>
    </xf>
    <xf numFmtId="1" fontId="4" fillId="4" borderId="21" xfId="0" applyNumberFormat="1" applyFont="1" applyFill="1" applyBorder="1" applyAlignment="1">
      <alignment horizontal="right"/>
    </xf>
    <xf numFmtId="0" fontId="1" fillId="5" borderId="21" xfId="0" applyFont="1" applyFill="1" applyBorder="1" applyAlignment="1">
      <alignment horizontal="right"/>
    </xf>
    <xf numFmtId="2" fontId="1" fillId="5" borderId="21" xfId="0" applyNumberFormat="1" applyFont="1" applyFill="1" applyBorder="1" applyAlignment="1">
      <alignment horizontal="right"/>
    </xf>
    <xf numFmtId="1" fontId="4" fillId="5" borderId="21" xfId="0" applyNumberFormat="1" applyFont="1" applyFill="1" applyBorder="1" applyAlignment="1">
      <alignment horizontal="right"/>
    </xf>
    <xf numFmtId="0" fontId="1" fillId="0" borderId="17" xfId="0" applyFont="1" applyBorder="1"/>
    <xf numFmtId="0" fontId="1" fillId="3" borderId="21" xfId="0" applyFont="1" applyFill="1" applyBorder="1" applyAlignment="1">
      <alignment horizontal="right"/>
    </xf>
    <xf numFmtId="2" fontId="1" fillId="3" borderId="21" xfId="0" applyNumberFormat="1" applyFont="1" applyFill="1" applyBorder="1"/>
    <xf numFmtId="1" fontId="4" fillId="3" borderId="21" xfId="0" applyNumberFormat="1" applyFont="1" applyFill="1" applyBorder="1"/>
    <xf numFmtId="2" fontId="1" fillId="3" borderId="21" xfId="0" applyNumberFormat="1" applyFont="1" applyFill="1" applyBorder="1" applyAlignment="1">
      <alignment horizontal="right"/>
    </xf>
    <xf numFmtId="1" fontId="4" fillId="3" borderId="21" xfId="0" applyNumberFormat="1" applyFont="1" applyFill="1" applyBorder="1" applyAlignment="1">
      <alignment horizontal="right"/>
    </xf>
    <xf numFmtId="0" fontId="1" fillId="0" borderId="10" xfId="0" applyFont="1" applyBorder="1" applyAlignment="1">
      <alignment horizontal="right"/>
    </xf>
    <xf numFmtId="0" fontId="6" fillId="7" borderId="39" xfId="0" applyFont="1" applyFill="1" applyBorder="1" applyAlignment="1">
      <alignment horizontal="right"/>
    </xf>
    <xf numFmtId="0" fontId="1" fillId="0" borderId="0" xfId="0" applyFont="1" applyAlignment="1">
      <alignment horizontal="right"/>
    </xf>
    <xf numFmtId="2" fontId="1" fillId="0" borderId="21" xfId="0" applyNumberFormat="1" applyFont="1" applyBorder="1" applyAlignment="1">
      <alignment horizontal="right"/>
    </xf>
    <xf numFmtId="1" fontId="1" fillId="0" borderId="21" xfId="0" applyNumberFormat="1" applyFont="1" applyBorder="1" applyAlignment="1">
      <alignment horizontal="right"/>
    </xf>
    <xf numFmtId="2" fontId="1" fillId="0" borderId="0" xfId="0" applyNumberFormat="1" applyFont="1" applyAlignment="1">
      <alignment horizontal="right"/>
    </xf>
    <xf numFmtId="1" fontId="1" fillId="0" borderId="0" xfId="0" applyNumberFormat="1" applyFont="1" applyAlignment="1">
      <alignment horizontal="right"/>
    </xf>
    <xf numFmtId="0" fontId="3" fillId="0" borderId="21" xfId="0" applyFont="1" applyBorder="1"/>
    <xf numFmtId="0" fontId="1" fillId="4" borderId="21" xfId="0" applyFont="1" applyFill="1" applyBorder="1" applyAlignment="1">
      <alignment horizontal="right"/>
    </xf>
    <xf numFmtId="1" fontId="1" fillId="4" borderId="21" xfId="0" applyNumberFormat="1" applyFont="1" applyFill="1" applyBorder="1" applyAlignment="1">
      <alignment horizontal="right"/>
    </xf>
    <xf numFmtId="1" fontId="1" fillId="5" borderId="21" xfId="0" applyNumberFormat="1" applyFont="1" applyFill="1" applyBorder="1" applyAlignment="1">
      <alignment horizontal="right"/>
    </xf>
    <xf numFmtId="0" fontId="1" fillId="0" borderId="27" xfId="0" applyFont="1" applyBorder="1"/>
    <xf numFmtId="0" fontId="1" fillId="0" borderId="43" xfId="0" applyFont="1" applyBorder="1"/>
    <xf numFmtId="1" fontId="4" fillId="3" borderId="25" xfId="0" applyNumberFormat="1" applyFont="1" applyFill="1" applyBorder="1"/>
    <xf numFmtId="0" fontId="5" fillId="6" borderId="0" xfId="0" applyFont="1" applyFill="1"/>
    <xf numFmtId="1" fontId="4" fillId="0" borderId="0" xfId="0" applyNumberFormat="1" applyFont="1"/>
    <xf numFmtId="1" fontId="1" fillId="0" borderId="11" xfId="0" applyNumberFormat="1" applyFont="1" applyBorder="1"/>
    <xf numFmtId="1" fontId="1" fillId="0" borderId="6" xfId="0" applyNumberFormat="1" applyFont="1" applyBorder="1"/>
    <xf numFmtId="1" fontId="1" fillId="0" borderId="25" xfId="0" applyNumberFormat="1" applyFont="1" applyBorder="1"/>
    <xf numFmtId="1" fontId="1" fillId="0" borderId="21" xfId="0" applyNumberFormat="1" applyFont="1" applyBorder="1"/>
    <xf numFmtId="0" fontId="3" fillId="0" borderId="0" xfId="0" applyFont="1"/>
    <xf numFmtId="0" fontId="0" fillId="0" borderId="0" xfId="0"/>
    <xf numFmtId="0" fontId="1" fillId="0" borderId="1" xfId="0" applyFont="1" applyBorder="1" applyAlignment="1">
      <alignment horizontal="center"/>
    </xf>
    <xf numFmtId="0" fontId="2" fillId="0" borderId="2" xfId="0" applyFont="1" applyBorder="1"/>
    <xf numFmtId="0" fontId="2" fillId="0" borderId="3" xfId="0" applyFont="1" applyBorder="1"/>
    <xf numFmtId="0" fontId="1" fillId="0" borderId="0" xfId="0" applyFont="1" applyAlignment="1">
      <alignment horizontal="center"/>
    </xf>
    <xf numFmtId="0" fontId="1" fillId="0" borderId="7" xfId="0" applyFont="1" applyBorder="1" applyAlignment="1">
      <alignment horizontal="center"/>
    </xf>
    <xf numFmtId="0" fontId="1" fillId="0" borderId="37" xfId="0" applyFont="1" applyBorder="1" applyAlignment="1">
      <alignment horizontal="center"/>
    </xf>
    <xf numFmtId="0" fontId="2" fillId="0" borderId="38" xfId="0" applyFont="1" applyBorder="1"/>
    <xf numFmtId="0" fontId="1" fillId="8" borderId="0" xfId="0" applyFont="1" applyFill="1" applyAlignment="1">
      <alignment horizontal="center" wrapText="1"/>
    </xf>
    <xf numFmtId="1" fontId="1" fillId="0" borderId="11" xfId="0" applyNumberFormat="1" applyFont="1" applyBorder="1" applyAlignment="1">
      <alignment horizontal="center"/>
    </xf>
    <xf numFmtId="1" fontId="1" fillId="0" borderId="6" xfId="0" applyNumberFormat="1" applyFont="1" applyBorder="1" applyAlignment="1">
      <alignment horizontal="center"/>
    </xf>
    <xf numFmtId="1" fontId="1" fillId="0" borderId="25" xfId="0" applyNumberFormat="1" applyFont="1" applyBorder="1" applyAlignment="1">
      <alignment horizontal="center"/>
    </xf>
    <xf numFmtId="1" fontId="1" fillId="0" borderId="21" xfId="0" applyNumberFormat="1" applyFont="1" applyBorder="1" applyAlignment="1">
      <alignment horizontal="center"/>
    </xf>
  </cellXfs>
  <cellStyles count="1">
    <cellStyle name="Normal" xfId="0" builtinId="0"/>
  </cellStyles>
  <dxfs count="14">
    <dxf>
      <fill>
        <patternFill patternType="solid">
          <fgColor rgb="FFB7E1CD"/>
          <bgColor rgb="FFB7E1CD"/>
        </patternFill>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ill>
        <patternFill patternType="solid">
          <fgColor rgb="FFB7E1CD"/>
          <bgColor rgb="FFB7E1CD"/>
        </patternFill>
      </fill>
    </dxf>
    <dxf>
      <font>
        <b/>
      </font>
      <fill>
        <patternFill patternType="none"/>
      </fill>
    </dxf>
    <dxf>
      <fill>
        <patternFill patternType="solid">
          <fgColor rgb="FFB7E1CD"/>
          <bgColor rgb="FFB7E1CD"/>
        </patternFill>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microsoft.com/office/2017/10/relationships/person" Target="persons/person.xml"/><Relationship Id="rId3" Type="http://schemas.openxmlformats.org/officeDocument/2006/relationships/worksheet" Target="worksheets/sheet3.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customschemas.google.com/relationships/workbookmetadata" Target="metadata"/><Relationship Id="rId14"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999"/>
  <sheetViews>
    <sheetView tabSelected="1" workbookViewId="0">
      <selection activeCell="W3" sqref="W3:W21"/>
    </sheetView>
  </sheetViews>
  <sheetFormatPr defaultColWidth="14.44140625" defaultRowHeight="15" customHeight="1"/>
  <cols>
    <col min="1" max="1" width="4.5546875" customWidth="1"/>
    <col min="2" max="2" width="20.33203125" customWidth="1"/>
    <col min="3" max="9" width="8.44140625" customWidth="1"/>
    <col min="10" max="15" width="4.44140625" customWidth="1"/>
    <col min="16" max="16" width="5.33203125" customWidth="1"/>
    <col min="17" max="26" width="8.6640625" customWidth="1"/>
  </cols>
  <sheetData>
    <row r="1" spans="1:26" ht="47.25" customHeight="1">
      <c r="A1" s="94"/>
      <c r="B1" s="95"/>
      <c r="C1" s="94" t="s">
        <v>0</v>
      </c>
      <c r="D1" s="96"/>
      <c r="E1" s="96"/>
      <c r="F1" s="96"/>
      <c r="G1" s="96"/>
      <c r="H1" s="95"/>
      <c r="I1" s="1" t="s">
        <v>1</v>
      </c>
      <c r="J1" s="94" t="s">
        <v>2</v>
      </c>
      <c r="K1" s="96"/>
      <c r="L1" s="96"/>
      <c r="M1" s="96"/>
      <c r="N1" s="96"/>
      <c r="O1" s="95"/>
      <c r="P1" s="1" t="s">
        <v>3</v>
      </c>
      <c r="Q1" s="2" t="s">
        <v>4</v>
      </c>
      <c r="R1" s="2" t="s">
        <v>5</v>
      </c>
      <c r="S1" s="2" t="s">
        <v>6</v>
      </c>
      <c r="T1" s="2" t="s">
        <v>7</v>
      </c>
      <c r="U1" s="2" t="s">
        <v>8</v>
      </c>
      <c r="V1" s="2" t="s">
        <v>9</v>
      </c>
      <c r="W1" s="2" t="s">
        <v>10</v>
      </c>
      <c r="X1" s="3"/>
      <c r="Y1" s="97"/>
      <c r="Z1" s="93"/>
    </row>
    <row r="2" spans="1:26" ht="14.4">
      <c r="A2" s="4"/>
      <c r="B2" s="5" t="s">
        <v>11</v>
      </c>
      <c r="C2" s="6">
        <v>1</v>
      </c>
      <c r="D2" s="6">
        <v>2</v>
      </c>
      <c r="E2" s="6">
        <v>3</v>
      </c>
      <c r="F2" s="6">
        <v>4</v>
      </c>
      <c r="G2" s="6">
        <v>5</v>
      </c>
      <c r="H2" s="6">
        <v>6</v>
      </c>
      <c r="I2" s="7" t="s">
        <v>12</v>
      </c>
      <c r="J2" s="8">
        <v>1</v>
      </c>
      <c r="K2" s="6">
        <v>2</v>
      </c>
      <c r="L2" s="6">
        <v>3</v>
      </c>
      <c r="M2" s="6">
        <v>4</v>
      </c>
      <c r="N2" s="6">
        <v>5</v>
      </c>
      <c r="O2" s="6">
        <v>6</v>
      </c>
      <c r="P2" s="9" t="s">
        <v>13</v>
      </c>
      <c r="Q2" s="10"/>
      <c r="R2" s="5"/>
      <c r="S2" s="5"/>
      <c r="T2" s="5"/>
      <c r="U2" s="5"/>
      <c r="V2" s="4"/>
      <c r="W2" s="11"/>
    </row>
    <row r="3" spans="1:26" ht="14.4">
      <c r="A3" s="12">
        <v>1</v>
      </c>
      <c r="B3" s="13" t="s">
        <v>14</v>
      </c>
      <c r="C3" s="14">
        <f>VLOOKUP($B3,'Womens Master'!$A$2:$G$20,2,FALSE)</f>
        <v>2220</v>
      </c>
      <c r="D3" s="14">
        <f>VLOOKUP($B3,'Womens Master'!$A$2:$G$20,3,FALSE)</f>
        <v>1965</v>
      </c>
      <c r="E3" s="14">
        <f>VLOOKUP($B3,'Womens Master'!$A$2:$G$20,4,FALSE)</f>
        <v>2414</v>
      </c>
      <c r="F3" s="14">
        <f>VLOOKUP($B3,'Womens Master'!$A$2:$G$20,5,FALSE)</f>
        <v>1925</v>
      </c>
      <c r="G3" s="14">
        <f>VLOOKUP($B3,'Womens Master'!$A$2:$G$20,6,FALSE)</f>
        <v>2127</v>
      </c>
      <c r="H3" s="14">
        <f>VLOOKUP($B3,'Womens Master'!$A$2:$G$20,7,FALSE)</f>
        <v>2071</v>
      </c>
      <c r="I3" s="14">
        <f t="shared" ref="I3:I21" si="0">SUM(C3:H3)</f>
        <v>12722</v>
      </c>
      <c r="J3" s="15">
        <v>15</v>
      </c>
      <c r="K3" s="14">
        <v>9</v>
      </c>
      <c r="L3" s="14">
        <v>15</v>
      </c>
      <c r="M3" s="14">
        <v>10</v>
      </c>
      <c r="N3" s="14">
        <v>13</v>
      </c>
      <c r="O3" s="14">
        <v>13</v>
      </c>
      <c r="P3" s="16">
        <f t="shared" ref="P3:P21" si="1">SUM(J3:O3)</f>
        <v>75</v>
      </c>
      <c r="Q3" s="17">
        <f t="array" ref="Q3">SUMPRODUCT(LARGE(C3:H3,{1,2,3,4}))</f>
        <v>8832</v>
      </c>
      <c r="R3" s="14">
        <f t="array" ref="R3">SUMPRODUCT(LARGE(C3:H3,{1,2}))</f>
        <v>4634</v>
      </c>
      <c r="S3" s="14">
        <f t="array" ref="S3">SUMPRODUCT(LARGE(C3:H3,{1,2,3}))</f>
        <v>6761</v>
      </c>
      <c r="T3" s="14">
        <v>15</v>
      </c>
      <c r="U3" s="18">
        <f t="array" ref="U3">SUMPRODUCT(LARGE(J3:O3,{1,2,3,4}))</f>
        <v>56</v>
      </c>
      <c r="V3" s="18">
        <f t="shared" ref="V3:V19" si="2">U3+T3</f>
        <v>71</v>
      </c>
      <c r="W3" s="102">
        <f t="shared" ref="W3:W21" si="3">AVERAGE(C3:H3)/8</f>
        <v>265.04166666666669</v>
      </c>
      <c r="X3" s="92" t="s">
        <v>15</v>
      </c>
      <c r="Y3" s="93"/>
      <c r="Z3" s="93"/>
    </row>
    <row r="4" spans="1:26" ht="14.4">
      <c r="A4" s="20">
        <v>2</v>
      </c>
      <c r="B4" s="20" t="s">
        <v>16</v>
      </c>
      <c r="C4" s="21">
        <f>VLOOKUP($B4,'Womens Master'!$A$2:$G$20,2,FALSE)</f>
        <v>2117</v>
      </c>
      <c r="D4" s="21">
        <f>VLOOKUP($B4,'Womens Master'!$A$2:$G$20,3,FALSE)</f>
        <v>2057</v>
      </c>
      <c r="E4" s="21">
        <f>VLOOKUP($B4,'Womens Master'!$A$2:$G$20,4,FALSE)</f>
        <v>2176</v>
      </c>
      <c r="F4" s="21">
        <f>VLOOKUP($B4,'Womens Master'!$A$2:$G$20,5,FALSE)</f>
        <v>1898</v>
      </c>
      <c r="G4" s="21">
        <f>VLOOKUP($B4,'Womens Master'!$A$2:$G$20,6,FALSE)</f>
        <v>2002</v>
      </c>
      <c r="H4" s="21">
        <f>VLOOKUP($B4,'Womens Master'!$A$2:$G$20,7,FALSE)</f>
        <v>2184</v>
      </c>
      <c r="I4" s="22">
        <f t="shared" si="0"/>
        <v>12434</v>
      </c>
      <c r="J4" s="23">
        <v>13</v>
      </c>
      <c r="K4" s="24">
        <v>15</v>
      </c>
      <c r="L4" s="24">
        <v>12</v>
      </c>
      <c r="M4" s="24">
        <v>8</v>
      </c>
      <c r="N4" s="21">
        <v>6</v>
      </c>
      <c r="O4" s="21">
        <v>14</v>
      </c>
      <c r="P4" s="25">
        <f t="shared" si="1"/>
        <v>68</v>
      </c>
      <c r="Q4" s="22">
        <f t="array" ref="Q4">SUMPRODUCT(LARGE(C4:H4,{1,2,3,4}))</f>
        <v>8534</v>
      </c>
      <c r="R4" s="24">
        <f t="array" ref="R4">SUMPRODUCT(LARGE(C4:H4,{1,2}))</f>
        <v>4360</v>
      </c>
      <c r="S4" s="24">
        <f t="array" ref="S4">SUMPRODUCT(LARGE(C4:H4,{1,2,3}))</f>
        <v>6477</v>
      </c>
      <c r="T4" s="21">
        <v>14</v>
      </c>
      <c r="U4" s="21">
        <f t="array" ref="U4">SUMPRODUCT(LARGE(J4:O4,{1,2,3,4}))</f>
        <v>54</v>
      </c>
      <c r="V4" s="21">
        <f t="shared" si="2"/>
        <v>68</v>
      </c>
      <c r="W4" s="103">
        <f t="shared" si="3"/>
        <v>259.04166666666669</v>
      </c>
      <c r="X4" s="92" t="s">
        <v>17</v>
      </c>
      <c r="Y4" s="93"/>
      <c r="Z4" s="93"/>
    </row>
    <row r="5" spans="1:26" ht="14.4">
      <c r="A5" s="26">
        <v>3</v>
      </c>
      <c r="B5" s="26" t="s">
        <v>18</v>
      </c>
      <c r="C5" s="27">
        <f>VLOOKUP($B5,'Womens Master'!$A$2:$G$20,2,FALSE)</f>
        <v>2216</v>
      </c>
      <c r="D5" s="27">
        <f>VLOOKUP($B5,'Womens Master'!$A$2:$G$20,3,FALSE)</f>
        <v>2021</v>
      </c>
      <c r="E5" s="27">
        <f>VLOOKUP($B5,'Womens Master'!$A$2:$G$20,4,FALSE)</f>
        <v>1963</v>
      </c>
      <c r="F5" s="27">
        <f>VLOOKUP($B5,'Womens Master'!$A$2:$G$20,5,FALSE)</f>
        <v>1955</v>
      </c>
      <c r="G5" s="27">
        <f>VLOOKUP($B5,'Womens Master'!$A$2:$G$20,6,FALSE)</f>
        <v>1848</v>
      </c>
      <c r="H5" s="28">
        <f>VLOOKUP($B5,'Womens Master'!$A$2:$G$20,7,FALSE)</f>
        <v>2228</v>
      </c>
      <c r="I5" s="29">
        <f t="shared" si="0"/>
        <v>12231</v>
      </c>
      <c r="J5" s="30">
        <v>14</v>
      </c>
      <c r="K5" s="31">
        <v>12</v>
      </c>
      <c r="L5" s="31">
        <v>5</v>
      </c>
      <c r="M5" s="31">
        <v>11</v>
      </c>
      <c r="N5" s="27">
        <v>3</v>
      </c>
      <c r="O5" s="27">
        <v>15</v>
      </c>
      <c r="P5" s="32">
        <f t="shared" si="1"/>
        <v>60</v>
      </c>
      <c r="Q5" s="29">
        <f t="array" ref="Q5">SUMPRODUCT(LARGE(C5:H5,{1,2,3,4}))</f>
        <v>8428</v>
      </c>
      <c r="R5" s="31">
        <f t="array" ref="R5">SUMPRODUCT(LARGE(C5:H5,{1,2}))</f>
        <v>4444</v>
      </c>
      <c r="S5" s="31">
        <f t="array" ref="S5">SUMPRODUCT(LARGE(C5:H5,{1,2,3}))</f>
        <v>6465</v>
      </c>
      <c r="T5" s="27">
        <v>13</v>
      </c>
      <c r="U5" s="27">
        <f t="array" ref="U5">SUMPRODUCT(LARGE(J5:O5,{1,2,3,4}))</f>
        <v>52</v>
      </c>
      <c r="V5" s="27">
        <f t="shared" si="2"/>
        <v>65</v>
      </c>
      <c r="W5" s="104">
        <f t="shared" si="3"/>
        <v>254.8125</v>
      </c>
      <c r="X5" s="92" t="s">
        <v>17</v>
      </c>
      <c r="Y5" s="93"/>
      <c r="Z5" s="93"/>
    </row>
    <row r="6" spans="1:26" ht="14.4">
      <c r="A6" s="26">
        <v>4</v>
      </c>
      <c r="B6" s="34" t="s">
        <v>19</v>
      </c>
      <c r="C6" s="27">
        <f>VLOOKUP($B6,'Womens Master'!$A$2:$G$20,2,FALSE)</f>
        <v>2003</v>
      </c>
      <c r="D6" s="27">
        <f>VLOOKUP($B6,'Womens Master'!$A$2:$G$20,3,FALSE)</f>
        <v>1937</v>
      </c>
      <c r="E6" s="27">
        <f>VLOOKUP($B6,'Womens Master'!$A$2:$G$20,4,FALSE)</f>
        <v>2094</v>
      </c>
      <c r="F6" s="27">
        <f>VLOOKUP($B6,'Womens Master'!$A$2:$G$20,5,FALSE)</f>
        <v>1961</v>
      </c>
      <c r="G6" s="27">
        <f>VLOOKUP($B6,'Womens Master'!$A$2:$G$20,6,FALSE)</f>
        <v>2277</v>
      </c>
      <c r="H6" s="27">
        <f>VLOOKUP($B6,'Womens Master'!$A$2:$G$20,7,FALSE)</f>
        <v>1826</v>
      </c>
      <c r="I6" s="29">
        <f t="shared" si="0"/>
        <v>12098</v>
      </c>
      <c r="J6" s="30">
        <v>6.5</v>
      </c>
      <c r="K6" s="31">
        <v>6</v>
      </c>
      <c r="L6" s="27">
        <v>10</v>
      </c>
      <c r="M6" s="27">
        <v>12</v>
      </c>
      <c r="N6" s="27">
        <v>15</v>
      </c>
      <c r="O6" s="27">
        <v>7</v>
      </c>
      <c r="P6" s="32">
        <f t="shared" si="1"/>
        <v>56.5</v>
      </c>
      <c r="Q6" s="29">
        <f t="array" ref="Q6">SUMPRODUCT(LARGE(C6:H6,{1,2,3,4}))</f>
        <v>8335</v>
      </c>
      <c r="R6" s="31">
        <f t="array" ref="R6">SUMPRODUCT(LARGE(C6:H6,{1,2}))</f>
        <v>4371</v>
      </c>
      <c r="S6" s="31">
        <f t="array" ref="S6">SUMPRODUCT(LARGE(C6:H6,{1,2,3}))</f>
        <v>6374</v>
      </c>
      <c r="T6" s="27">
        <v>12</v>
      </c>
      <c r="U6" s="27">
        <f t="array" ref="U6">SUMPRODUCT(LARGE(J6:O6,{1,2,3,4}))</f>
        <v>44</v>
      </c>
      <c r="V6" s="27">
        <f t="shared" si="2"/>
        <v>56</v>
      </c>
      <c r="W6" s="104">
        <f t="shared" si="3"/>
        <v>252.04166666666666</v>
      </c>
      <c r="X6" s="92" t="s">
        <v>17</v>
      </c>
      <c r="Y6" s="93"/>
      <c r="Z6" s="93"/>
    </row>
    <row r="7" spans="1:26" ht="14.4">
      <c r="A7" s="26">
        <v>5</v>
      </c>
      <c r="B7" s="26" t="s">
        <v>20</v>
      </c>
      <c r="C7" s="27">
        <f>VLOOKUP($B7,'Womens Master'!$A$2:$G$20,2,FALSE)</f>
        <v>1992</v>
      </c>
      <c r="D7" s="27">
        <f>VLOOKUP($B7,'Womens Master'!$A$2:$G$20,3,FALSE)</f>
        <v>1947</v>
      </c>
      <c r="E7" s="27">
        <f>VLOOKUP($B7,'Womens Master'!$A$2:$G$20,4,FALSE)</f>
        <v>1956</v>
      </c>
      <c r="F7" s="27">
        <f>VLOOKUP($B7,'Womens Master'!$A$2:$G$20,5,FALSE)</f>
        <v>2048</v>
      </c>
      <c r="G7" s="27">
        <f>VLOOKUP($B7,'Womens Master'!$A$2:$G$20,6,FALSE)</f>
        <v>2251</v>
      </c>
      <c r="H7" s="27">
        <f>VLOOKUP($B7,'Womens Master'!$A$2:$G$20,7,FALSE)</f>
        <v>2016</v>
      </c>
      <c r="I7" s="29">
        <f t="shared" si="0"/>
        <v>12210</v>
      </c>
      <c r="J7" s="30">
        <v>5</v>
      </c>
      <c r="K7" s="31">
        <v>7</v>
      </c>
      <c r="L7" s="24">
        <v>4</v>
      </c>
      <c r="M7" s="24">
        <v>14</v>
      </c>
      <c r="N7" s="27">
        <v>14</v>
      </c>
      <c r="O7" s="27">
        <v>12</v>
      </c>
      <c r="P7" s="32">
        <f t="shared" si="1"/>
        <v>56</v>
      </c>
      <c r="Q7" s="29">
        <f t="array" ref="Q7">SUMPRODUCT(LARGE(C7:H7,{1,2,3,4}))</f>
        <v>8307</v>
      </c>
      <c r="R7" s="31">
        <f t="array" ref="R7">SUMPRODUCT(LARGE(C7:H7,{1,2}))</f>
        <v>4299</v>
      </c>
      <c r="S7" s="31">
        <f t="array" ref="S7">SUMPRODUCT(LARGE(C7:H7,{1,2,3}))</f>
        <v>6315</v>
      </c>
      <c r="T7" s="27">
        <v>11</v>
      </c>
      <c r="U7" s="27">
        <f t="array" ref="U7">SUMPRODUCT(LARGE(J7:O7,{1,2,3,4}))</f>
        <v>47</v>
      </c>
      <c r="V7" s="27">
        <f t="shared" si="2"/>
        <v>58</v>
      </c>
      <c r="W7" s="104">
        <f t="shared" si="3"/>
        <v>254.375</v>
      </c>
      <c r="X7" s="92" t="s">
        <v>17</v>
      </c>
      <c r="Y7" s="93"/>
      <c r="Z7" s="93"/>
    </row>
    <row r="8" spans="1:26" ht="14.4">
      <c r="A8" s="20">
        <v>6</v>
      </c>
      <c r="B8" s="13" t="s">
        <v>21</v>
      </c>
      <c r="C8" s="18">
        <f>VLOOKUP($B8,'Womens Master'!$A$2:$G$20,2,FALSE)</f>
        <v>2006</v>
      </c>
      <c r="D8" s="18">
        <f>VLOOKUP($B8,'Womens Master'!$A$2:$G$20,3,FALSE)</f>
        <v>1948</v>
      </c>
      <c r="E8" s="18">
        <f>VLOOKUP($B8,'Womens Master'!$A$2:$G$20,4,FALSE)</f>
        <v>2203</v>
      </c>
      <c r="F8" s="18">
        <f>VLOOKUP($B8,'Womens Master'!$A$2:$G$20,5,FALSE)</f>
        <v>1905</v>
      </c>
      <c r="G8" s="18">
        <f>VLOOKUP($B8,'Womens Master'!$A$2:$G$20,6,FALSE)</f>
        <v>2018</v>
      </c>
      <c r="H8" s="18">
        <f>VLOOKUP($B8,'Womens Master'!$A$2:$G$20,7,FALSE)</f>
        <v>1947</v>
      </c>
      <c r="I8" s="17">
        <f t="shared" si="0"/>
        <v>12027</v>
      </c>
      <c r="J8" s="35">
        <v>9</v>
      </c>
      <c r="K8" s="36">
        <v>8</v>
      </c>
      <c r="L8" s="36">
        <v>13</v>
      </c>
      <c r="M8" s="36">
        <v>9</v>
      </c>
      <c r="N8" s="18">
        <v>9</v>
      </c>
      <c r="O8" s="18">
        <v>10</v>
      </c>
      <c r="P8" s="37">
        <f t="shared" si="1"/>
        <v>58</v>
      </c>
      <c r="Q8" s="17">
        <f t="array" ref="Q8">SUMPRODUCT(LARGE(C8:H8,{1,2,3,4}))</f>
        <v>8175</v>
      </c>
      <c r="R8" s="14">
        <f t="array" ref="R8">SUMPRODUCT(LARGE(C8:H8,{1,2}))</f>
        <v>4221</v>
      </c>
      <c r="S8" s="14">
        <f t="array" ref="S8">SUMPRODUCT(LARGE(C8:H8,{1,2,3}))</f>
        <v>6227</v>
      </c>
      <c r="T8" s="38">
        <v>10</v>
      </c>
      <c r="U8" s="18">
        <f t="array" ref="U8">SUMPRODUCT(LARGE(J8:O8,{1,2,3,4}))</f>
        <v>41</v>
      </c>
      <c r="V8" s="18">
        <f t="shared" si="2"/>
        <v>51</v>
      </c>
      <c r="W8" s="102">
        <f t="shared" si="3"/>
        <v>250.5625</v>
      </c>
      <c r="X8" s="92" t="s">
        <v>17</v>
      </c>
      <c r="Y8" s="93"/>
      <c r="Z8" s="93"/>
    </row>
    <row r="9" spans="1:26" ht="14.4">
      <c r="A9" s="26">
        <v>7</v>
      </c>
      <c r="B9" s="20" t="s">
        <v>22</v>
      </c>
      <c r="C9" s="21">
        <f>VLOOKUP($B9,'Womens Master'!$A$2:$G$20,2,FALSE)</f>
        <v>1920</v>
      </c>
      <c r="D9" s="21">
        <f>VLOOKUP($B9,'Womens Master'!$A$2:$G$20,3,FALSE)</f>
        <v>1934</v>
      </c>
      <c r="E9" s="21">
        <f>VLOOKUP($B9,'Womens Master'!$A$2:$G$20,4,FALSE)</f>
        <v>2215</v>
      </c>
      <c r="F9" s="21">
        <f>VLOOKUP($B9,'Womens Master'!$A$2:$G$20,5,FALSE)</f>
        <v>1669</v>
      </c>
      <c r="G9" s="21">
        <f>VLOOKUP($B9,'Womens Master'!$A$2:$G$20,6,FALSE)</f>
        <v>2059</v>
      </c>
      <c r="H9" s="21">
        <f>VLOOKUP($B9,'Womens Master'!$A$2:$G$20,7,FALSE)</f>
        <v>1879</v>
      </c>
      <c r="I9" s="22">
        <f t="shared" si="0"/>
        <v>11676</v>
      </c>
      <c r="J9" s="39">
        <v>2</v>
      </c>
      <c r="K9" s="40">
        <v>4</v>
      </c>
      <c r="L9" s="40">
        <v>14</v>
      </c>
      <c r="M9" s="40">
        <v>0</v>
      </c>
      <c r="N9" s="21">
        <v>12</v>
      </c>
      <c r="O9" s="21">
        <v>8</v>
      </c>
      <c r="P9" s="41">
        <f t="shared" si="1"/>
        <v>40</v>
      </c>
      <c r="Q9" s="22">
        <f t="array" ref="Q9">SUMPRODUCT(LARGE(C9:H9,{1,2,3,4}))</f>
        <v>8128</v>
      </c>
      <c r="R9" s="24">
        <f t="array" ref="R9">SUMPRODUCT(LARGE(C9:H9,{1,2}))</f>
        <v>4274</v>
      </c>
      <c r="S9" s="24">
        <f t="array" ref="S9">SUMPRODUCT(LARGE(C9:H9,{1,2,3}))</f>
        <v>6208</v>
      </c>
      <c r="T9" s="21">
        <v>9</v>
      </c>
      <c r="U9" s="21">
        <f t="array" ref="U9">SUMPRODUCT(LARGE(J9:O9,{1,2,3,4}))</f>
        <v>38</v>
      </c>
      <c r="V9" s="21">
        <f t="shared" si="2"/>
        <v>47</v>
      </c>
      <c r="W9" s="103">
        <f t="shared" si="3"/>
        <v>243.25</v>
      </c>
    </row>
    <row r="10" spans="1:26" ht="14.4">
      <c r="A10" s="26">
        <v>8</v>
      </c>
      <c r="B10" s="26" t="s">
        <v>23</v>
      </c>
      <c r="C10" s="27">
        <f>VLOOKUP($B10,'Womens Master'!$A$2:$G$20,2,FALSE)</f>
        <v>1952</v>
      </c>
      <c r="D10" s="27">
        <f>VLOOKUP($B10,'Womens Master'!$A$2:$G$20,3,FALSE)</f>
        <v>2004</v>
      </c>
      <c r="E10" s="27">
        <f>VLOOKUP($B10,'Womens Master'!$A$2:$G$20,4,FALSE)</f>
        <v>2159</v>
      </c>
      <c r="F10" s="27">
        <f>VLOOKUP($B10,'Womens Master'!$A$2:$G$20,5,FALSE)</f>
        <v>1755</v>
      </c>
      <c r="G10" s="27">
        <f>VLOOKUP($B10,'Womens Master'!$A$2:$G$20,6,FALSE)</f>
        <v>1833</v>
      </c>
      <c r="H10" s="27">
        <f>VLOOKUP($B10,'Womens Master'!$A$2:$G$20,7,FALSE)</f>
        <v>2010</v>
      </c>
      <c r="I10" s="29">
        <f t="shared" si="0"/>
        <v>11713</v>
      </c>
      <c r="J10" s="42">
        <v>3</v>
      </c>
      <c r="K10" s="27">
        <v>11</v>
      </c>
      <c r="L10" s="27">
        <v>11</v>
      </c>
      <c r="M10" s="27">
        <v>1</v>
      </c>
      <c r="N10" s="27">
        <v>2</v>
      </c>
      <c r="O10" s="27">
        <v>11</v>
      </c>
      <c r="P10" s="32">
        <f t="shared" si="1"/>
        <v>39</v>
      </c>
      <c r="Q10" s="29">
        <f t="array" ref="Q10">SUMPRODUCT(LARGE(C10:H10,{1,2,3,4}))</f>
        <v>8125</v>
      </c>
      <c r="R10" s="31">
        <f t="array" ref="R10">SUMPRODUCT(LARGE(C10:H10,{1,2}))</f>
        <v>4169</v>
      </c>
      <c r="S10" s="31">
        <f t="array" ref="S10">SUMPRODUCT(LARGE(C10:H10,{1,2,3}))</f>
        <v>6173</v>
      </c>
      <c r="T10" s="27">
        <v>8</v>
      </c>
      <c r="U10" s="27">
        <f t="array" ref="U10">SUMPRODUCT(LARGE(J10:O10,{1,2,3,4}))</f>
        <v>36</v>
      </c>
      <c r="V10" s="27">
        <f t="shared" si="2"/>
        <v>44</v>
      </c>
      <c r="W10" s="104">
        <f t="shared" si="3"/>
        <v>244.02083333333334</v>
      </c>
    </row>
    <row r="11" spans="1:26" ht="14.4">
      <c r="A11" s="26">
        <v>9</v>
      </c>
      <c r="B11" s="20" t="s">
        <v>24</v>
      </c>
      <c r="C11" s="27">
        <f>VLOOKUP($B11,'Womens Master'!$A$2:$G$20,2,FALSE)</f>
        <v>2080</v>
      </c>
      <c r="D11" s="27">
        <f>VLOOKUP($B11,'Womens Master'!$A$2:$G$20,3,FALSE)</f>
        <v>1935</v>
      </c>
      <c r="E11" s="27">
        <f>VLOOKUP($B11,'Womens Master'!$A$2:$G$20,4,FALSE)</f>
        <v>1993</v>
      </c>
      <c r="F11" s="27">
        <f>VLOOKUP($B11,'Womens Master'!$A$2:$G$20,5,FALSE)</f>
        <v>1991</v>
      </c>
      <c r="G11" s="27">
        <f>VLOOKUP($B11,'Womens Master'!$A$2:$G$20,6,FALSE)</f>
        <v>2034</v>
      </c>
      <c r="H11" s="27">
        <f>VLOOKUP($B11,'Womens Master'!$A$2:$G$20,7,FALSE)</f>
        <v>1792</v>
      </c>
      <c r="I11" s="29">
        <f t="shared" si="0"/>
        <v>11825</v>
      </c>
      <c r="J11" s="42">
        <v>12</v>
      </c>
      <c r="K11" s="27">
        <v>5</v>
      </c>
      <c r="L11" s="27">
        <v>7</v>
      </c>
      <c r="M11" s="27">
        <v>13</v>
      </c>
      <c r="N11" s="27">
        <v>10</v>
      </c>
      <c r="O11" s="27">
        <v>6</v>
      </c>
      <c r="P11" s="32">
        <f t="shared" si="1"/>
        <v>53</v>
      </c>
      <c r="Q11" s="29">
        <f t="array" ref="Q11">SUMPRODUCT(LARGE(C11:H11,{1,2,3,4}))</f>
        <v>8098</v>
      </c>
      <c r="R11" s="31">
        <f t="array" ref="R11">SUMPRODUCT(LARGE(C11:H11,{1,2}))</f>
        <v>4114</v>
      </c>
      <c r="S11" s="31">
        <f t="array" ref="S11">SUMPRODUCT(LARGE(C11:H11,{1,2,3}))</f>
        <v>6107</v>
      </c>
      <c r="T11" s="27">
        <v>7</v>
      </c>
      <c r="U11" s="27">
        <f t="array" ref="U11">SUMPRODUCT(LARGE(J11:O11,{1,2,3,4}))</f>
        <v>42</v>
      </c>
      <c r="V11" s="27">
        <f t="shared" si="2"/>
        <v>49</v>
      </c>
      <c r="W11" s="104">
        <f t="shared" si="3"/>
        <v>246.35416666666666</v>
      </c>
    </row>
    <row r="12" spans="1:26" ht="14.4">
      <c r="A12" s="20">
        <v>10</v>
      </c>
      <c r="B12" s="26" t="s">
        <v>25</v>
      </c>
      <c r="C12" s="27">
        <f>VLOOKUP($B12,'Womens Master'!$A$2:$G$20,2,FALSE)</f>
        <v>2005</v>
      </c>
      <c r="D12" s="27">
        <f>VLOOKUP($B12,'Womens Master'!$A$2:$G$20,3,FALSE)</f>
        <v>1932</v>
      </c>
      <c r="E12" s="27">
        <f>VLOOKUP($B12,'Womens Master'!$A$2:$G$20,4,FALSE)</f>
        <v>1983</v>
      </c>
      <c r="F12" s="27">
        <f>VLOOKUP($B12,'Womens Master'!$A$2:$G$20,5,FALSE)</f>
        <v>2140</v>
      </c>
      <c r="G12" s="27">
        <f>VLOOKUP($B12,'Womens Master'!$A$2:$G$20,6,FALSE)</f>
        <v>1949</v>
      </c>
      <c r="H12" s="27">
        <f>VLOOKUP($B12,'Womens Master'!$A$2:$G$20,7,FALSE)</f>
        <v>1774</v>
      </c>
      <c r="I12" s="29">
        <f t="shared" si="0"/>
        <v>11783</v>
      </c>
      <c r="J12" s="42">
        <v>8</v>
      </c>
      <c r="K12" s="27">
        <v>3</v>
      </c>
      <c r="L12" s="27">
        <v>6</v>
      </c>
      <c r="M12" s="27">
        <v>15</v>
      </c>
      <c r="N12" s="27">
        <v>5</v>
      </c>
      <c r="O12" s="27">
        <v>4</v>
      </c>
      <c r="P12" s="32">
        <f t="shared" si="1"/>
        <v>41</v>
      </c>
      <c r="Q12" s="29">
        <f t="array" ref="Q12">SUMPRODUCT(LARGE(C12:H12,{1,2,3,4}))</f>
        <v>8077</v>
      </c>
      <c r="R12" s="31">
        <f t="array" ref="R12">SUMPRODUCT(LARGE(C12:H12,{1,2}))</f>
        <v>4145</v>
      </c>
      <c r="S12" s="31">
        <f t="array" ref="S12">SUMPRODUCT(LARGE(C12:H12,{1,2,3}))</f>
        <v>6128</v>
      </c>
      <c r="T12" s="27">
        <v>6</v>
      </c>
      <c r="U12" s="27">
        <f t="array" ref="U12">SUMPRODUCT(LARGE(J12:O12,{1,2,3,4}))</f>
        <v>34</v>
      </c>
      <c r="V12" s="27">
        <f t="shared" si="2"/>
        <v>40</v>
      </c>
      <c r="W12" s="104">
        <f t="shared" si="3"/>
        <v>245.47916666666666</v>
      </c>
    </row>
    <row r="13" spans="1:26" ht="14.4">
      <c r="A13" s="26">
        <v>11</v>
      </c>
      <c r="B13" s="26" t="s">
        <v>26</v>
      </c>
      <c r="C13" s="27">
        <f>VLOOKUP($B13,'Womens Master'!$A$2:$G$20,2,FALSE)</f>
        <v>2007</v>
      </c>
      <c r="D13" s="27">
        <f>VLOOKUP($B13,'Womens Master'!$A$2:$G$20,3,FALSE)</f>
        <v>2000</v>
      </c>
      <c r="E13" s="27">
        <f>VLOOKUP($B13,'Womens Master'!$A$2:$G$20,4,FALSE)</f>
        <v>2052</v>
      </c>
      <c r="F13" s="27">
        <f>VLOOKUP($B13,'Womens Master'!$A$2:$G$20,5,FALSE)</f>
        <v>1890</v>
      </c>
      <c r="G13" s="27">
        <f>VLOOKUP($B13,'Womens Master'!$A$2:$G$20,6,FALSE)</f>
        <v>1902</v>
      </c>
      <c r="H13" s="27">
        <f>VLOOKUP($B13,'Womens Master'!$A$2:$G$20,7,FALSE)</f>
        <v>1941</v>
      </c>
      <c r="I13" s="29">
        <f t="shared" si="0"/>
        <v>11792</v>
      </c>
      <c r="J13" s="42">
        <v>10</v>
      </c>
      <c r="K13" s="27">
        <v>10</v>
      </c>
      <c r="L13" s="27">
        <v>9</v>
      </c>
      <c r="M13" s="27">
        <v>7</v>
      </c>
      <c r="N13" s="27">
        <v>4</v>
      </c>
      <c r="O13" s="27">
        <v>9</v>
      </c>
      <c r="P13" s="32">
        <f t="shared" si="1"/>
        <v>49</v>
      </c>
      <c r="Q13" s="29">
        <f t="array" ref="Q13">SUMPRODUCT(LARGE(C13:H13,{1,2,3,4}))</f>
        <v>8000</v>
      </c>
      <c r="R13" s="31">
        <f t="array" ref="R13">SUMPRODUCT(LARGE(C13:H13,{1,2}))</f>
        <v>4059</v>
      </c>
      <c r="S13" s="31">
        <f t="array" ref="S13">SUMPRODUCT(LARGE(C13:H13,{1,2,3}))</f>
        <v>6059</v>
      </c>
      <c r="T13" s="27">
        <v>5</v>
      </c>
      <c r="U13" s="27">
        <f t="array" ref="U13">SUMPRODUCT(LARGE(J13:O13,{1,2,3,4}))</f>
        <v>38</v>
      </c>
      <c r="V13" s="27">
        <f t="shared" si="2"/>
        <v>43</v>
      </c>
      <c r="W13" s="104">
        <f t="shared" si="3"/>
        <v>245.66666666666666</v>
      </c>
    </row>
    <row r="14" spans="1:26" ht="14.4">
      <c r="A14" s="26">
        <v>12</v>
      </c>
      <c r="B14" s="26" t="s">
        <v>27</v>
      </c>
      <c r="C14" s="27">
        <f>VLOOKUP($B14,'Womens Master'!$A$2:$G$20,2,FALSE)</f>
        <v>2003</v>
      </c>
      <c r="D14" s="27">
        <f>VLOOKUP($B14,'Womens Master'!$A$2:$G$20,3,FALSE)</f>
        <v>2043</v>
      </c>
      <c r="E14" s="27">
        <f>VLOOKUP($B14,'Womens Master'!$A$2:$G$20,4,FALSE)</f>
        <v>1869</v>
      </c>
      <c r="F14" s="27">
        <f>VLOOKUP($B14,'Womens Master'!$A$2:$G$20,5,FALSE)</f>
        <v>1837</v>
      </c>
      <c r="G14" s="27">
        <f>VLOOKUP($B14,'Womens Master'!$A$2:$G$20,6,FALSE)</f>
        <v>2012</v>
      </c>
      <c r="H14" s="27">
        <f>VLOOKUP($B14,'Womens Master'!$A$2:$G$20,7,FALSE)</f>
        <v>1780</v>
      </c>
      <c r="I14" s="29">
        <f t="shared" si="0"/>
        <v>11544</v>
      </c>
      <c r="J14" s="42">
        <v>6.5</v>
      </c>
      <c r="K14" s="27">
        <v>14</v>
      </c>
      <c r="L14" s="27">
        <v>2</v>
      </c>
      <c r="M14" s="27">
        <v>3</v>
      </c>
      <c r="N14" s="27">
        <v>8</v>
      </c>
      <c r="O14" s="27">
        <v>5</v>
      </c>
      <c r="P14" s="32">
        <f t="shared" si="1"/>
        <v>38.5</v>
      </c>
      <c r="Q14" s="29">
        <f t="array" ref="Q14">SUMPRODUCT(LARGE(C14:H14,{1,2,3,4}))</f>
        <v>7927</v>
      </c>
      <c r="R14" s="31">
        <f t="array" ref="R14">SUMPRODUCT(LARGE(C14:H14,{1,2}))</f>
        <v>4055</v>
      </c>
      <c r="S14" s="31">
        <f t="array" ref="S14">SUMPRODUCT(LARGE(C14:H14,{1,2,3}))</f>
        <v>6058</v>
      </c>
      <c r="T14" s="27">
        <v>4</v>
      </c>
      <c r="U14" s="27">
        <f t="array" ref="U14">SUMPRODUCT(LARGE(J14:O14,{1,2,3,4}))</f>
        <v>33.5</v>
      </c>
      <c r="V14" s="27">
        <f t="shared" si="2"/>
        <v>37.5</v>
      </c>
      <c r="W14" s="104">
        <f t="shared" si="3"/>
        <v>240.5</v>
      </c>
    </row>
    <row r="15" spans="1:26" ht="14.4">
      <c r="A15" s="26">
        <v>13</v>
      </c>
      <c r="B15" s="26" t="s">
        <v>28</v>
      </c>
      <c r="C15" s="27">
        <f>VLOOKUP($B15,'Womens Master'!$A$2:$G$20,2,FALSE)</f>
        <v>1793</v>
      </c>
      <c r="D15" s="27">
        <f>VLOOKUP($B15,'Womens Master'!$A$2:$G$20,3,FALSE)</f>
        <v>2042</v>
      </c>
      <c r="E15" s="27">
        <f>VLOOKUP($B15,'Womens Master'!$A$2:$G$20,4,FALSE)</f>
        <v>1845</v>
      </c>
      <c r="F15" s="27">
        <f>VLOOKUP($B15,'Womens Master'!$A$2:$G$20,5,FALSE)</f>
        <v>1858</v>
      </c>
      <c r="G15" s="27">
        <f>VLOOKUP($B15,'Womens Master'!$A$2:$G$20,6,FALSE)</f>
        <v>2059</v>
      </c>
      <c r="H15" s="27">
        <f>VLOOKUP($B15,'Womens Master'!$A$2:$G$20,7,FALSE)</f>
        <v>1728</v>
      </c>
      <c r="I15" s="29">
        <f t="shared" si="0"/>
        <v>11325</v>
      </c>
      <c r="J15" s="42">
        <v>0</v>
      </c>
      <c r="K15" s="27">
        <v>13</v>
      </c>
      <c r="L15" s="27">
        <v>1</v>
      </c>
      <c r="M15" s="27">
        <v>5</v>
      </c>
      <c r="N15" s="27">
        <v>11</v>
      </c>
      <c r="O15" s="27">
        <v>1</v>
      </c>
      <c r="P15" s="32">
        <f t="shared" si="1"/>
        <v>31</v>
      </c>
      <c r="Q15" s="29">
        <f t="array" ref="Q15">SUMPRODUCT(LARGE(C15:H15,{1,2,3,4}))</f>
        <v>7804</v>
      </c>
      <c r="R15" s="31">
        <f t="array" ref="R15">SUMPRODUCT(LARGE(C15:H15,{1,2}))</f>
        <v>4101</v>
      </c>
      <c r="S15" s="31">
        <f t="array" ref="S15">SUMPRODUCT(LARGE(C15:H15,{1,2,3}))</f>
        <v>5959</v>
      </c>
      <c r="T15" s="27">
        <v>3</v>
      </c>
      <c r="U15" s="27">
        <f t="array" ref="U15">SUMPRODUCT(LARGE(J15:O15,{1,2,3,4}))</f>
        <v>30</v>
      </c>
      <c r="V15" s="27">
        <f t="shared" si="2"/>
        <v>33</v>
      </c>
      <c r="W15" s="104">
        <f t="shared" si="3"/>
        <v>235.9375</v>
      </c>
    </row>
    <row r="16" spans="1:26" ht="14.4">
      <c r="A16" s="20">
        <v>14</v>
      </c>
      <c r="B16" s="26" t="s">
        <v>29</v>
      </c>
      <c r="C16" s="27">
        <f>VLOOKUP($B16,'Womens Master'!$A$2:$G$20,2,FALSE)</f>
        <v>2079</v>
      </c>
      <c r="D16" s="27">
        <f>VLOOKUP($B16,'Womens Master'!$A$2:$G$20,3,FALSE)</f>
        <v>1899</v>
      </c>
      <c r="E16" s="27">
        <f>VLOOKUP($B16,'Womens Master'!$A$2:$G$20,4,FALSE)</f>
        <v>1926</v>
      </c>
      <c r="F16" s="27">
        <f>VLOOKUP($B16,'Womens Master'!$A$2:$G$20,5,FALSE)</f>
        <v>1847</v>
      </c>
      <c r="G16" s="27">
        <f>VLOOKUP($B16,'Womens Master'!$A$2:$G$20,6,FALSE)</f>
        <v>0</v>
      </c>
      <c r="H16" s="27">
        <f>VLOOKUP($B16,'Womens Master'!$A$2:$G$20,7,FALSE)</f>
        <v>0</v>
      </c>
      <c r="I16" s="29">
        <f t="shared" si="0"/>
        <v>7751</v>
      </c>
      <c r="J16" s="42">
        <v>11</v>
      </c>
      <c r="K16" s="27">
        <v>2</v>
      </c>
      <c r="L16" s="27">
        <v>3</v>
      </c>
      <c r="M16" s="27">
        <v>4</v>
      </c>
      <c r="N16" s="21"/>
      <c r="O16" s="27"/>
      <c r="P16" s="32">
        <f t="shared" si="1"/>
        <v>20</v>
      </c>
      <c r="Q16" s="29">
        <f t="array" ref="Q16">SUMPRODUCT(LARGE(C16:H16,{1,2,3,4}))</f>
        <v>7751</v>
      </c>
      <c r="R16" s="31">
        <f t="array" ref="R16">SUMPRODUCT(LARGE(C16:H16,{1,2}))</f>
        <v>4005</v>
      </c>
      <c r="S16" s="31">
        <f t="array" ref="S16">SUMPRODUCT(LARGE(C16:H16,{1,2,3}))</f>
        <v>5904</v>
      </c>
      <c r="T16" s="27">
        <v>2</v>
      </c>
      <c r="U16" s="27">
        <f t="array" ref="U16">SUMPRODUCT(LARGE(J16:O16,{1,2,3,4}))</f>
        <v>20</v>
      </c>
      <c r="V16" s="27">
        <f t="shared" si="2"/>
        <v>22</v>
      </c>
      <c r="W16" s="104">
        <f t="shared" si="3"/>
        <v>161.47916666666666</v>
      </c>
    </row>
    <row r="17" spans="1:23" ht="14.4">
      <c r="A17" s="26">
        <v>15</v>
      </c>
      <c r="B17" s="26" t="s">
        <v>30</v>
      </c>
      <c r="C17" s="27">
        <f>VLOOKUP($B17,'Womens Master'!$A$2:$G$20,2,FALSE)</f>
        <v>1909</v>
      </c>
      <c r="D17" s="27">
        <f>VLOOKUP($B17,'Womens Master'!$A$2:$G$20,3,FALSE)</f>
        <v>1718</v>
      </c>
      <c r="E17" s="27">
        <f>VLOOKUP($B17,'Womens Master'!$A$2:$G$20,4,FALSE)</f>
        <v>2021</v>
      </c>
      <c r="F17" s="27">
        <f>VLOOKUP($B17,'Womens Master'!$A$2:$G$20,5,FALSE)</f>
        <v>1886</v>
      </c>
      <c r="G17" s="27">
        <f>VLOOKUP($B17,'Womens Master'!$A$2:$G$20,6,FALSE)</f>
        <v>0</v>
      </c>
      <c r="H17" s="27">
        <f>VLOOKUP($B17,'Womens Master'!$A$2:$G$20,7,FALSE)</f>
        <v>0</v>
      </c>
      <c r="I17" s="29">
        <f t="shared" si="0"/>
        <v>7534</v>
      </c>
      <c r="J17" s="42">
        <v>1</v>
      </c>
      <c r="K17" s="27">
        <v>0</v>
      </c>
      <c r="L17" s="27">
        <v>8</v>
      </c>
      <c r="M17" s="27">
        <v>6</v>
      </c>
      <c r="N17" s="27"/>
      <c r="O17" s="27"/>
      <c r="P17" s="32">
        <f t="shared" si="1"/>
        <v>15</v>
      </c>
      <c r="Q17" s="29">
        <f t="array" ref="Q17">SUMPRODUCT(LARGE(C17:H17,{1,2,3,4}))</f>
        <v>7534</v>
      </c>
      <c r="R17" s="31">
        <f t="array" ref="R17">SUMPRODUCT(LARGE(C17:H17,{1,2}))</f>
        <v>3930</v>
      </c>
      <c r="S17" s="31">
        <f t="array" ref="S17">SUMPRODUCT(LARGE(C17:H17,{1,2,3}))</f>
        <v>5816</v>
      </c>
      <c r="T17" s="27">
        <v>1</v>
      </c>
      <c r="U17" s="27">
        <f t="array" ref="U17">SUMPRODUCT(LARGE(J17:O17,{1,2,3,4}))</f>
        <v>15</v>
      </c>
      <c r="V17" s="27">
        <f t="shared" si="2"/>
        <v>16</v>
      </c>
      <c r="W17" s="104">
        <f t="shared" si="3"/>
        <v>156.95833333333334</v>
      </c>
    </row>
    <row r="18" spans="1:23" ht="14.4">
      <c r="A18" s="26">
        <v>16</v>
      </c>
      <c r="B18" s="26" t="s">
        <v>31</v>
      </c>
      <c r="C18" s="27">
        <f>VLOOKUP($B18,'Womens Master'!$A$2:$G$20,2,FALSE)</f>
        <v>1856</v>
      </c>
      <c r="D18" s="27">
        <f>VLOOKUP($B18,'Womens Master'!$A$2:$G$20,3,FALSE)</f>
        <v>1863</v>
      </c>
      <c r="E18" s="27">
        <f>VLOOKUP($B18,'Womens Master'!$A$2:$G$20,4,FALSE)</f>
        <v>1758</v>
      </c>
      <c r="F18" s="27">
        <f>VLOOKUP($B18,'Womens Master'!$A$2:$G$20,5,FALSE)</f>
        <v>1725</v>
      </c>
      <c r="G18" s="27">
        <f>VLOOKUP($B18,'Womens Master'!$A$2:$G$20,6,FALSE)</f>
        <v>2006</v>
      </c>
      <c r="H18" s="27">
        <f>VLOOKUP($B18,'Womens Master'!$A$2:$G$20,7,FALSE)</f>
        <v>1762</v>
      </c>
      <c r="I18" s="29">
        <f t="shared" si="0"/>
        <v>10970</v>
      </c>
      <c r="J18" s="42">
        <v>0</v>
      </c>
      <c r="K18" s="27">
        <v>1</v>
      </c>
      <c r="L18" s="27">
        <v>0</v>
      </c>
      <c r="M18" s="27">
        <v>0</v>
      </c>
      <c r="N18" s="27">
        <v>7</v>
      </c>
      <c r="O18" s="27">
        <v>3</v>
      </c>
      <c r="P18" s="32">
        <f t="shared" si="1"/>
        <v>11</v>
      </c>
      <c r="Q18" s="29">
        <f t="array" ref="Q18">SUMPRODUCT(LARGE(C18:H18,{1,2,3,4}))</f>
        <v>7487</v>
      </c>
      <c r="R18" s="31">
        <f t="array" ref="R18">SUMPRODUCT(LARGE(C18:H18,{1,2}))</f>
        <v>3869</v>
      </c>
      <c r="S18" s="31">
        <f t="array" ref="S18">SUMPRODUCT(LARGE(C18:H18,{1,2,3}))</f>
        <v>5725</v>
      </c>
      <c r="T18" s="27">
        <v>0</v>
      </c>
      <c r="U18" s="27">
        <f t="array" ref="U18">SUMPRODUCT(LARGE(J18:O18,{1,2,3,4}))</f>
        <v>11</v>
      </c>
      <c r="V18" s="27">
        <f t="shared" si="2"/>
        <v>11</v>
      </c>
      <c r="W18" s="104">
        <f t="shared" si="3"/>
        <v>228.54166666666666</v>
      </c>
    </row>
    <row r="19" spans="1:23" ht="14.4">
      <c r="A19" s="26">
        <v>17</v>
      </c>
      <c r="B19" s="26" t="s">
        <v>32</v>
      </c>
      <c r="C19" s="27">
        <f>VLOOKUP($B19,'Womens Master'!$A$2:$G$20,2,FALSE)</f>
        <v>1960</v>
      </c>
      <c r="D19" s="27">
        <f>VLOOKUP($B19,'Womens Master'!$A$2:$G$20,3,FALSE)</f>
        <v>1754</v>
      </c>
      <c r="E19" s="27">
        <f>VLOOKUP($B19,'Womens Master'!$A$2:$G$20,4,FALSE)</f>
        <v>1790</v>
      </c>
      <c r="F19" s="27">
        <f>VLOOKUP($B19,'Womens Master'!$A$2:$G$20,5,FALSE)</f>
        <v>1799</v>
      </c>
      <c r="G19" s="27">
        <f>VLOOKUP($B19,'Womens Master'!$A$2:$G$20,6,FALSE)</f>
        <v>1920</v>
      </c>
      <c r="H19" s="27">
        <f>VLOOKUP($B19,'Womens Master'!$A$2:$G$20,7,FALSE)</f>
        <v>0</v>
      </c>
      <c r="I19" s="29">
        <f t="shared" si="0"/>
        <v>9223</v>
      </c>
      <c r="J19" s="42">
        <v>4</v>
      </c>
      <c r="K19" s="27">
        <v>0</v>
      </c>
      <c r="L19" s="27">
        <v>0</v>
      </c>
      <c r="M19" s="27">
        <v>2</v>
      </c>
      <c r="N19" s="27"/>
      <c r="O19" s="27"/>
      <c r="P19" s="32">
        <f t="shared" si="1"/>
        <v>6</v>
      </c>
      <c r="Q19" s="29">
        <f t="array" ref="Q19">SUMPRODUCT(LARGE(C19:H19,{1,2,3,4}))</f>
        <v>7469</v>
      </c>
      <c r="R19" s="31">
        <f t="array" ref="R19">SUMPRODUCT(LARGE(C19:H19,{1,2}))</f>
        <v>3880</v>
      </c>
      <c r="S19" s="31">
        <f t="array" ref="S19">SUMPRODUCT(LARGE(C19:H19,{1,2,3}))</f>
        <v>5679</v>
      </c>
      <c r="T19" s="27">
        <v>0</v>
      </c>
      <c r="U19" s="27">
        <f t="array" ref="U19">SUMPRODUCT(LARGE(J19:O19,{1,2,3,4}))</f>
        <v>6</v>
      </c>
      <c r="V19" s="27">
        <f t="shared" si="2"/>
        <v>6</v>
      </c>
      <c r="W19" s="104">
        <f t="shared" si="3"/>
        <v>192.14583333333334</v>
      </c>
    </row>
    <row r="20" spans="1:23" ht="14.4">
      <c r="A20" s="20">
        <v>18</v>
      </c>
      <c r="B20" s="26" t="s">
        <v>33</v>
      </c>
      <c r="C20" s="27">
        <f>VLOOKUP($B20,'Womens Master'!$A$2:$G$20,2,FALSE)</f>
        <v>1787</v>
      </c>
      <c r="D20" s="27">
        <f>VLOOKUP($B20,'Womens Master'!$A$2:$G$20,3,FALSE)</f>
        <v>1657</v>
      </c>
      <c r="E20" s="27">
        <f>VLOOKUP($B20,'Womens Master'!$A$2:$G$20,4,FALSE)</f>
        <v>0</v>
      </c>
      <c r="F20" s="27">
        <f>VLOOKUP($B20,'Womens Master'!$A$2:$G$20,5,FALSE)</f>
        <v>0</v>
      </c>
      <c r="G20" s="27">
        <f>VLOOKUP($B20,'Womens Master'!$A$2:$G$20,6,FALSE)</f>
        <v>1812</v>
      </c>
      <c r="H20" s="27">
        <f>VLOOKUP($B20,'Womens Master'!$A$2:$G$20,7,FALSE)</f>
        <v>1748</v>
      </c>
      <c r="I20" s="29">
        <f t="shared" si="0"/>
        <v>7004</v>
      </c>
      <c r="J20" s="42">
        <v>0</v>
      </c>
      <c r="K20" s="27">
        <v>0</v>
      </c>
      <c r="L20" s="27"/>
      <c r="M20" s="27"/>
      <c r="N20" s="27"/>
      <c r="O20" s="27">
        <v>2</v>
      </c>
      <c r="P20" s="32">
        <f t="shared" si="1"/>
        <v>2</v>
      </c>
      <c r="Q20" s="29">
        <v>0</v>
      </c>
      <c r="R20" s="31">
        <f t="array" ref="R20">SUMPRODUCT(LARGE(C20:H20,{1,2}))</f>
        <v>3599</v>
      </c>
      <c r="S20" s="31">
        <f t="array" ref="S20">SUMPRODUCT(LARGE(C20:H20,{1,2,3}))</f>
        <v>5347</v>
      </c>
      <c r="T20" s="27">
        <v>0</v>
      </c>
      <c r="U20" s="27" t="e">
        <f t="array" ref="U20">SUMPRODUCT(LARGE(J20:O20,{1,2,3,4}))</f>
        <v>#NUM!</v>
      </c>
      <c r="V20" s="27">
        <v>0</v>
      </c>
      <c r="W20" s="105">
        <f t="shared" si="3"/>
        <v>145.91666666666666</v>
      </c>
    </row>
    <row r="21" spans="1:23" ht="15.75" customHeight="1">
      <c r="A21" s="26">
        <v>19</v>
      </c>
      <c r="B21" s="26" t="s">
        <v>34</v>
      </c>
      <c r="C21" s="27">
        <f>VLOOKUP($B21,'Womens Master'!$A$2:$G$20,2,FALSE)</f>
        <v>1780</v>
      </c>
      <c r="D21" s="27">
        <f>VLOOKUP($B21,'Womens Master'!$A$2:$G$20,3,FALSE)</f>
        <v>1749</v>
      </c>
      <c r="E21" s="27">
        <f>VLOOKUP($B21,'Womens Master'!$A$2:$G$20,4,FALSE)</f>
        <v>0</v>
      </c>
      <c r="F21" s="27">
        <f>VLOOKUP($B21,'Womens Master'!$A$2:$G$20,5,FALSE)</f>
        <v>0</v>
      </c>
      <c r="G21" s="27">
        <f>VLOOKUP($B21,'Womens Master'!$A$2:$G$20,6,FALSE)</f>
        <v>0</v>
      </c>
      <c r="H21" s="27">
        <f>VLOOKUP($B21,'Womens Master'!$A$2:$G$20,7,FALSE)</f>
        <v>0</v>
      </c>
      <c r="I21" s="29">
        <f t="shared" si="0"/>
        <v>3529</v>
      </c>
      <c r="J21" s="42">
        <v>0</v>
      </c>
      <c r="K21" s="27">
        <v>0</v>
      </c>
      <c r="L21" s="27"/>
      <c r="M21" s="27"/>
      <c r="N21" s="27"/>
      <c r="O21" s="27"/>
      <c r="P21" s="32">
        <f t="shared" si="1"/>
        <v>0</v>
      </c>
      <c r="Q21" s="29">
        <v>0</v>
      </c>
      <c r="R21" s="31">
        <f t="array" ref="R21">SUMPRODUCT(LARGE(C21:H21,{1,2}))</f>
        <v>3529</v>
      </c>
      <c r="S21" s="31">
        <f t="array" ref="S21">SUMPRODUCT(LARGE(C21:H21,{1,2,3}))</f>
        <v>3529</v>
      </c>
      <c r="T21" s="27">
        <v>0</v>
      </c>
      <c r="U21" s="27" t="e">
        <f t="array" ref="U21">SUMPRODUCT(LARGE(J21:O21,{1,2,3,4}))</f>
        <v>#NUM!</v>
      </c>
      <c r="V21" s="27">
        <v>0</v>
      </c>
      <c r="W21" s="105">
        <f t="shared" si="3"/>
        <v>73.520833333333329</v>
      </c>
    </row>
    <row r="22" spans="1:23" ht="15.75" customHeight="1"/>
    <row r="23" spans="1:23" ht="15.75" customHeight="1"/>
    <row r="24" spans="1:23" ht="15.75" customHeight="1"/>
    <row r="25" spans="1:23" ht="15.75" customHeight="1"/>
    <row r="26" spans="1:23" ht="15.75" customHeight="1"/>
    <row r="27" spans="1:23" ht="15.75" customHeight="1"/>
    <row r="28" spans="1:23" ht="15.75" customHeight="1"/>
    <row r="29" spans="1:23" ht="15.75" customHeight="1"/>
    <row r="30" spans="1:23" ht="15.75" customHeight="1"/>
    <row r="31" spans="1:23" ht="15.75" customHeight="1"/>
    <row r="32" spans="1:23"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customSheetViews>
    <customSheetView guid="{734D1127-CEF0-4AB7-90B4-3E36ACC3EB69}" filter="1" showAutoFilter="1">
      <pageMargins left="0.7" right="0.7" top="0.75" bottom="0.75" header="0.3" footer="0.3"/>
      <autoFilter ref="B3:W21" xr:uid="{EB994A07-8BE1-4121-97D8-5D4B423E0384}">
        <sortState xmlns:xlrd2="http://schemas.microsoft.com/office/spreadsheetml/2017/richdata2" ref="B3:W21">
          <sortCondition descending="1" ref="G3:G21"/>
          <sortCondition descending="1" ref="Q3:Q21"/>
          <sortCondition descending="1" ref="V3:V21"/>
        </sortState>
      </autoFilter>
      <extLst>
        <ext uri="GoogleSheetsCustomDataVersion1">
          <go:sheetsCustomData xmlns:go="http://customooxmlschemas.google.com/" filterViewId="1267241228"/>
        </ext>
      </extLst>
    </customSheetView>
  </customSheetViews>
  <mergeCells count="10">
    <mergeCell ref="X6:Z6"/>
    <mergeCell ref="X7:Z7"/>
    <mergeCell ref="X8:Z8"/>
    <mergeCell ref="A1:B1"/>
    <mergeCell ref="C1:H1"/>
    <mergeCell ref="J1:O1"/>
    <mergeCell ref="Y1:Z1"/>
    <mergeCell ref="X3:Z3"/>
    <mergeCell ref="X4:Z4"/>
    <mergeCell ref="X5:Z5"/>
  </mergeCells>
  <conditionalFormatting sqref="C3:C21">
    <cfRule type="expression" dxfId="13" priority="1">
      <formula>$C:$C=MAX(C:C)</formula>
    </cfRule>
  </conditionalFormatting>
  <conditionalFormatting sqref="D3:H21">
    <cfRule type="expression" dxfId="12" priority="2">
      <formula>$D:$D=MAX(D:D)</formula>
    </cfRule>
  </conditionalFormatting>
  <conditionalFormatting sqref="E3:E21">
    <cfRule type="expression" dxfId="11" priority="3">
      <formula>$E:$E=MAX(E:E)</formula>
    </cfRule>
  </conditionalFormatting>
  <conditionalFormatting sqref="F3:F21">
    <cfRule type="expression" dxfId="10" priority="4">
      <formula>$F:$F=MAX(F:F)</formula>
    </cfRule>
  </conditionalFormatting>
  <conditionalFormatting sqref="G3:G21">
    <cfRule type="expression" dxfId="9" priority="5">
      <formula>$G:$G=MAX(G:G)</formula>
    </cfRule>
  </conditionalFormatting>
  <conditionalFormatting sqref="H3:H21">
    <cfRule type="expression" dxfId="8" priority="6">
      <formula>$H:$H=MAX(H:H)</formula>
    </cfRule>
  </conditionalFormatting>
  <pageMargins left="0.7" right="0.7" top="0.75" bottom="0.75" header="0" footer="0"/>
  <pageSetup scale="6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G20"/>
  <sheetViews>
    <sheetView workbookViewId="0"/>
  </sheetViews>
  <sheetFormatPr defaultColWidth="14.44140625" defaultRowHeight="15" customHeight="1"/>
  <cols>
    <col min="1" max="1" width="18.109375" customWidth="1"/>
  </cols>
  <sheetData>
    <row r="1" spans="1:7">
      <c r="A1" s="43"/>
      <c r="B1" s="44">
        <v>1</v>
      </c>
      <c r="C1" s="44">
        <v>2</v>
      </c>
      <c r="D1" s="44">
        <v>3</v>
      </c>
      <c r="E1" s="44">
        <v>4</v>
      </c>
      <c r="F1" s="44">
        <v>5</v>
      </c>
      <c r="G1" s="44">
        <v>6</v>
      </c>
    </row>
    <row r="2" spans="1:7">
      <c r="A2" s="43" t="s">
        <v>18</v>
      </c>
      <c r="B2" s="44">
        <v>2216</v>
      </c>
      <c r="C2" s="3">
        <v>2021</v>
      </c>
      <c r="D2" s="19">
        <v>1963</v>
      </c>
      <c r="E2" s="19">
        <v>1955</v>
      </c>
      <c r="F2" s="3">
        <v>1848</v>
      </c>
      <c r="G2" s="44">
        <v>2228</v>
      </c>
    </row>
    <row r="3" spans="1:7">
      <c r="A3" s="43" t="s">
        <v>14</v>
      </c>
      <c r="B3" s="45">
        <v>2220</v>
      </c>
      <c r="C3" s="3">
        <v>1965</v>
      </c>
      <c r="D3" s="19">
        <v>2414</v>
      </c>
      <c r="E3" s="19">
        <v>1925</v>
      </c>
      <c r="F3" s="3">
        <v>2127</v>
      </c>
      <c r="G3" s="45">
        <v>2071</v>
      </c>
    </row>
    <row r="4" spans="1:7">
      <c r="A4" s="43" t="s">
        <v>16</v>
      </c>
      <c r="B4" s="3">
        <v>2117</v>
      </c>
      <c r="C4" s="45">
        <v>2057</v>
      </c>
      <c r="D4" s="19">
        <v>2176</v>
      </c>
      <c r="E4" s="19">
        <v>1898</v>
      </c>
      <c r="F4" s="45">
        <v>2002</v>
      </c>
      <c r="G4" s="3">
        <v>2184</v>
      </c>
    </row>
    <row r="5" spans="1:7">
      <c r="A5" s="43" t="s">
        <v>27</v>
      </c>
      <c r="B5" s="3">
        <v>2003</v>
      </c>
      <c r="C5" s="3">
        <v>2043</v>
      </c>
      <c r="D5" s="19">
        <v>1869</v>
      </c>
      <c r="E5" s="19">
        <v>1837</v>
      </c>
      <c r="F5" s="3">
        <v>2012</v>
      </c>
      <c r="G5" s="3">
        <v>1780</v>
      </c>
    </row>
    <row r="6" spans="1:7">
      <c r="A6" s="43" t="s">
        <v>24</v>
      </c>
      <c r="B6" s="3">
        <v>2080</v>
      </c>
      <c r="C6" s="3">
        <v>1935</v>
      </c>
      <c r="D6" s="19">
        <v>1993</v>
      </c>
      <c r="E6" s="19">
        <v>1991</v>
      </c>
      <c r="F6" s="3">
        <v>2034</v>
      </c>
      <c r="G6" s="3">
        <v>1792</v>
      </c>
    </row>
    <row r="7" spans="1:7">
      <c r="A7" s="43" t="s">
        <v>26</v>
      </c>
      <c r="B7" s="3">
        <v>2007</v>
      </c>
      <c r="C7" s="3">
        <v>2000</v>
      </c>
      <c r="D7" s="19">
        <v>2052</v>
      </c>
      <c r="E7" s="19">
        <v>1890</v>
      </c>
      <c r="F7" s="3">
        <v>1902</v>
      </c>
      <c r="G7" s="3">
        <v>1941</v>
      </c>
    </row>
    <row r="8" spans="1:7">
      <c r="A8" s="43" t="s">
        <v>29</v>
      </c>
      <c r="B8" s="3">
        <v>2079</v>
      </c>
      <c r="C8" s="3">
        <v>1899</v>
      </c>
      <c r="D8" s="19">
        <v>1926</v>
      </c>
      <c r="E8" s="19">
        <v>1847</v>
      </c>
      <c r="F8" s="3"/>
      <c r="G8" s="3"/>
    </row>
    <row r="9" spans="1:7">
      <c r="A9" s="43" t="s">
        <v>23</v>
      </c>
      <c r="B9" s="3">
        <v>1952</v>
      </c>
      <c r="C9" s="3">
        <v>2004</v>
      </c>
      <c r="D9" s="19">
        <v>2159</v>
      </c>
      <c r="E9" s="19">
        <v>1755</v>
      </c>
      <c r="F9" s="3">
        <v>1833</v>
      </c>
      <c r="G9" s="3">
        <v>2010</v>
      </c>
    </row>
    <row r="10" spans="1:7">
      <c r="A10" s="43" t="s">
        <v>21</v>
      </c>
      <c r="B10" s="3">
        <v>2006</v>
      </c>
      <c r="C10" s="3">
        <v>1948</v>
      </c>
      <c r="D10" s="19">
        <v>2203</v>
      </c>
      <c r="E10" s="19">
        <v>1905</v>
      </c>
      <c r="F10" s="3">
        <v>2018</v>
      </c>
      <c r="G10" s="3">
        <v>1947</v>
      </c>
    </row>
    <row r="11" spans="1:7">
      <c r="A11" s="43" t="s">
        <v>19</v>
      </c>
      <c r="B11" s="3">
        <v>2003</v>
      </c>
      <c r="C11" s="3">
        <v>1937</v>
      </c>
      <c r="D11" s="19">
        <v>2094</v>
      </c>
      <c r="E11" s="19">
        <v>1961</v>
      </c>
      <c r="F11" s="3">
        <v>2277</v>
      </c>
      <c r="G11" s="3">
        <v>1826</v>
      </c>
    </row>
    <row r="12" spans="1:7">
      <c r="A12" s="43" t="s">
        <v>20</v>
      </c>
      <c r="B12" s="3">
        <v>1992</v>
      </c>
      <c r="C12" s="3">
        <v>1947</v>
      </c>
      <c r="D12" s="19">
        <v>1956</v>
      </c>
      <c r="E12" s="19">
        <v>2048</v>
      </c>
      <c r="F12" s="3">
        <v>2251</v>
      </c>
      <c r="G12" s="3">
        <v>2016</v>
      </c>
    </row>
    <row r="13" spans="1:7">
      <c r="A13" s="43" t="s">
        <v>25</v>
      </c>
      <c r="B13" s="3">
        <v>2005</v>
      </c>
      <c r="C13" s="3">
        <v>1932</v>
      </c>
      <c r="D13" s="19">
        <v>1983</v>
      </c>
      <c r="E13" s="19">
        <v>2140</v>
      </c>
      <c r="F13" s="3">
        <v>1949</v>
      </c>
      <c r="G13" s="3">
        <v>1774</v>
      </c>
    </row>
    <row r="14" spans="1:7">
      <c r="A14" s="43" t="s">
        <v>22</v>
      </c>
      <c r="B14" s="3">
        <v>1920</v>
      </c>
      <c r="C14" s="3">
        <v>1934</v>
      </c>
      <c r="D14" s="19">
        <v>2215</v>
      </c>
      <c r="E14" s="19">
        <v>1669</v>
      </c>
      <c r="F14" s="3">
        <v>2059</v>
      </c>
      <c r="G14" s="3">
        <v>1879</v>
      </c>
    </row>
    <row r="15" spans="1:7">
      <c r="A15" s="43" t="s">
        <v>28</v>
      </c>
      <c r="B15" s="3">
        <v>1793</v>
      </c>
      <c r="C15" s="3">
        <v>2042</v>
      </c>
      <c r="D15" s="19">
        <v>1845</v>
      </c>
      <c r="E15" s="19">
        <v>1858</v>
      </c>
      <c r="F15" s="3">
        <v>2059</v>
      </c>
      <c r="G15" s="3">
        <v>1728</v>
      </c>
    </row>
    <row r="16" spans="1:7">
      <c r="A16" s="43" t="s">
        <v>31</v>
      </c>
      <c r="B16" s="3">
        <v>1856</v>
      </c>
      <c r="C16" s="3">
        <v>1863</v>
      </c>
      <c r="D16" s="19">
        <v>1758</v>
      </c>
      <c r="E16" s="19">
        <v>1725</v>
      </c>
      <c r="F16" s="3">
        <v>2006</v>
      </c>
      <c r="G16" s="3">
        <v>1762</v>
      </c>
    </row>
    <row r="17" spans="1:7">
      <c r="A17" s="43" t="s">
        <v>32</v>
      </c>
      <c r="B17" s="3">
        <v>1960</v>
      </c>
      <c r="C17" s="3">
        <v>1754</v>
      </c>
      <c r="D17" s="19">
        <v>1790</v>
      </c>
      <c r="E17" s="19">
        <v>1799</v>
      </c>
      <c r="F17" s="3">
        <v>1920</v>
      </c>
      <c r="G17" s="3"/>
    </row>
    <row r="18" spans="1:7">
      <c r="A18" s="43" t="s">
        <v>30</v>
      </c>
      <c r="B18" s="3">
        <v>1909</v>
      </c>
      <c r="C18" s="3">
        <v>1718</v>
      </c>
      <c r="D18" s="19">
        <v>2021</v>
      </c>
      <c r="E18" s="19">
        <v>1886</v>
      </c>
      <c r="F18" s="3"/>
      <c r="G18" s="3"/>
    </row>
    <row r="19" spans="1:7">
      <c r="A19" s="43" t="s">
        <v>34</v>
      </c>
      <c r="B19" s="3">
        <v>1780</v>
      </c>
      <c r="C19" s="3">
        <v>1749</v>
      </c>
      <c r="F19" s="3"/>
      <c r="G19" s="3"/>
    </row>
    <row r="20" spans="1:7">
      <c r="A20" s="43" t="s">
        <v>33</v>
      </c>
      <c r="B20" s="3">
        <v>1787</v>
      </c>
      <c r="C20" s="3">
        <v>1657</v>
      </c>
      <c r="F20" s="3">
        <v>1812</v>
      </c>
      <c r="G20" s="3">
        <v>1748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Z1000"/>
  <sheetViews>
    <sheetView topLeftCell="A3" workbookViewId="0">
      <selection activeCell="W3" sqref="W3:W27"/>
    </sheetView>
  </sheetViews>
  <sheetFormatPr defaultColWidth="14.44140625" defaultRowHeight="15" customHeight="1"/>
  <cols>
    <col min="1" max="1" width="4.5546875" customWidth="1"/>
    <col min="2" max="2" width="20.33203125" customWidth="1"/>
    <col min="3" max="9" width="8.44140625" customWidth="1"/>
    <col min="10" max="15" width="4.33203125" customWidth="1"/>
    <col min="16" max="16" width="8.6640625" customWidth="1"/>
    <col min="17" max="19" width="8.33203125" customWidth="1"/>
    <col min="20" max="20" width="8.44140625" customWidth="1"/>
    <col min="21" max="22" width="8.6640625" customWidth="1"/>
    <col min="23" max="23" width="5.21875" customWidth="1"/>
    <col min="24" max="26" width="8.6640625" customWidth="1"/>
  </cols>
  <sheetData>
    <row r="1" spans="1:26" ht="43.2">
      <c r="A1" s="94"/>
      <c r="B1" s="95"/>
      <c r="C1" s="94" t="s">
        <v>0</v>
      </c>
      <c r="D1" s="96"/>
      <c r="E1" s="96"/>
      <c r="F1" s="96"/>
      <c r="G1" s="96"/>
      <c r="H1" s="95"/>
      <c r="I1" s="1" t="s">
        <v>1</v>
      </c>
      <c r="J1" s="94" t="s">
        <v>2</v>
      </c>
      <c r="K1" s="96"/>
      <c r="L1" s="96"/>
      <c r="M1" s="96"/>
      <c r="N1" s="96"/>
      <c r="O1" s="95"/>
      <c r="P1" s="1" t="s">
        <v>3</v>
      </c>
      <c r="Q1" s="46" t="s">
        <v>4</v>
      </c>
      <c r="R1" s="47" t="s">
        <v>5</v>
      </c>
      <c r="S1" s="47" t="s">
        <v>6</v>
      </c>
      <c r="T1" s="47" t="s">
        <v>7</v>
      </c>
      <c r="U1" s="47" t="s">
        <v>8</v>
      </c>
      <c r="V1" s="47" t="s">
        <v>9</v>
      </c>
      <c r="W1" s="48" t="s">
        <v>10</v>
      </c>
    </row>
    <row r="2" spans="1:26" ht="14.4">
      <c r="A2" s="4" t="s">
        <v>35</v>
      </c>
      <c r="B2" s="5" t="s">
        <v>11</v>
      </c>
      <c r="C2" s="6">
        <v>1</v>
      </c>
      <c r="D2" s="6">
        <v>2</v>
      </c>
      <c r="E2" s="6">
        <v>3</v>
      </c>
      <c r="F2" s="6">
        <v>4</v>
      </c>
      <c r="G2" s="6">
        <v>5</v>
      </c>
      <c r="H2" s="7">
        <v>6</v>
      </c>
      <c r="I2" s="8" t="s">
        <v>12</v>
      </c>
      <c r="J2" s="6">
        <v>1</v>
      </c>
      <c r="K2" s="6">
        <v>2</v>
      </c>
      <c r="L2" s="6">
        <v>3</v>
      </c>
      <c r="M2" s="6">
        <v>4</v>
      </c>
      <c r="N2" s="6">
        <v>5</v>
      </c>
      <c r="O2" s="6">
        <v>6</v>
      </c>
      <c r="P2" s="9" t="s">
        <v>13</v>
      </c>
      <c r="Q2" s="10"/>
      <c r="R2" s="5"/>
      <c r="S2" s="5"/>
      <c r="T2" s="5"/>
      <c r="U2" s="5"/>
      <c r="V2" s="49"/>
      <c r="W2" s="33"/>
    </row>
    <row r="3" spans="1:26" ht="14.4">
      <c r="A3" s="12">
        <v>1</v>
      </c>
      <c r="B3" s="13" t="s">
        <v>36</v>
      </c>
      <c r="C3" s="18">
        <f>VLOOKUP($B3,'Mens Master'!$A$2:$G$26,2,FALSE)</f>
        <v>2173</v>
      </c>
      <c r="D3" s="18">
        <f>VLOOKUP($B3,'Mens Master'!$A$2:$G$26,3,FALSE)</f>
        <v>2222</v>
      </c>
      <c r="E3" s="18">
        <f>VLOOKUP($B3,'Mens Master'!$A$2:$G$25,4,FALSE)</f>
        <v>2100</v>
      </c>
      <c r="F3" s="18">
        <f>VLOOKUP($B3,'Mens Master'!$A$2:$G$26,5,FALSE)</f>
        <v>2242</v>
      </c>
      <c r="G3" s="18">
        <f>VLOOKUP($B3,'Mens Master'!$A$2:$G$25,6,FALSE)</f>
        <v>2481</v>
      </c>
      <c r="H3" s="14">
        <f>VLOOKUP($B3,'Mens Master'!$A$2:$G$25,7,FALSE)</f>
        <v>1988</v>
      </c>
      <c r="I3" s="15">
        <f t="shared" ref="I3:I27" si="0">SUM(C3:H3)</f>
        <v>13206</v>
      </c>
      <c r="J3" s="14">
        <v>22</v>
      </c>
      <c r="K3" s="14">
        <v>24</v>
      </c>
      <c r="L3" s="14">
        <v>24</v>
      </c>
      <c r="M3" s="14">
        <v>24</v>
      </c>
      <c r="N3" s="14">
        <v>25</v>
      </c>
      <c r="O3" s="14">
        <v>14</v>
      </c>
      <c r="P3" s="16">
        <f t="shared" ref="P3:P27" si="1">SUM(J3:O3)</f>
        <v>133</v>
      </c>
      <c r="Q3" s="17">
        <f t="array" ref="Q3">SUMPRODUCT(LARGE(C3:H3,{1,2,3,4}))</f>
        <v>9118</v>
      </c>
      <c r="R3" s="14">
        <f t="array" ref="R3">SUMPRODUCT(LARGE(C3:H3,{1,2}))</f>
        <v>4723</v>
      </c>
      <c r="S3" s="14">
        <f t="array" ref="S3">SUMPRODUCT(LARGE(C3:H3,{1,2,3}))</f>
        <v>6945</v>
      </c>
      <c r="T3" s="18">
        <v>25</v>
      </c>
      <c r="U3" s="18">
        <f t="array" ref="U3">SUMPRODUCT(LARGE(J3:O3,{1,2,3,4}))</f>
        <v>97</v>
      </c>
      <c r="V3" s="18">
        <f t="shared" ref="V3:V25" si="2">T3+U3</f>
        <v>122</v>
      </c>
      <c r="W3" s="88">
        <f t="shared" ref="W3:W27" si="3">AVERAGE(C3:H3)/8</f>
        <v>275.125</v>
      </c>
      <c r="X3" s="99" t="s">
        <v>37</v>
      </c>
      <c r="Y3" s="100"/>
      <c r="Z3" s="100"/>
    </row>
    <row r="4" spans="1:26" ht="14.4">
      <c r="A4" s="20">
        <v>2</v>
      </c>
      <c r="B4" s="20" t="s">
        <v>38</v>
      </c>
      <c r="C4" s="21">
        <f>VLOOKUP($B4,'Mens Master'!$A$2:$G$25,2,FALSE)</f>
        <v>2005</v>
      </c>
      <c r="D4" s="21">
        <f>VLOOKUP($B4,'Mens Master'!$A$2:$G$25,3,FALSE)</f>
        <v>2317</v>
      </c>
      <c r="E4" s="21">
        <f>VLOOKUP($B4,'Mens Master'!$A$2:$G$25,4,FALSE)</f>
        <v>2088</v>
      </c>
      <c r="F4" s="21">
        <f>VLOOKUP($B4,'Mens Master'!$A$2:$G$26,5,FALSE)</f>
        <v>2265</v>
      </c>
      <c r="G4" s="21">
        <f>VLOOKUP($B4,'Mens Master'!$A$2:$G$25,6,FALSE)</f>
        <v>2254</v>
      </c>
      <c r="H4" s="24">
        <f>VLOOKUP($B4,'Mens Master'!$A$2:$G$25,7,FALSE)</f>
        <v>2177</v>
      </c>
      <c r="I4" s="23">
        <f t="shared" si="0"/>
        <v>13106</v>
      </c>
      <c r="J4" s="24">
        <v>10</v>
      </c>
      <c r="K4" s="24">
        <v>25</v>
      </c>
      <c r="L4" s="21">
        <v>23</v>
      </c>
      <c r="M4" s="21">
        <v>25</v>
      </c>
      <c r="N4" s="21">
        <v>20</v>
      </c>
      <c r="O4" s="21">
        <v>22</v>
      </c>
      <c r="P4" s="25">
        <f t="shared" si="1"/>
        <v>125</v>
      </c>
      <c r="Q4" s="22">
        <f t="array" ref="Q4">SUMPRODUCT(LARGE(C4:H4,{1,2,3,4}))</f>
        <v>9013</v>
      </c>
      <c r="R4" s="24">
        <f t="array" ref="R4">SUMPRODUCT(LARGE(C4:H4,{1,2}))</f>
        <v>4582</v>
      </c>
      <c r="S4" s="24">
        <f t="array" ref="S4">SUMPRODUCT(LARGE(C4:H4,{1,2,3}))</f>
        <v>6836</v>
      </c>
      <c r="T4" s="21">
        <v>24</v>
      </c>
      <c r="U4" s="50">
        <f t="array" ref="U4">SUMPRODUCT(LARGE(J4:O4,{1,2,3,4}))</f>
        <v>95</v>
      </c>
      <c r="V4" s="21">
        <f t="shared" si="2"/>
        <v>119</v>
      </c>
      <c r="W4" s="89">
        <f t="shared" si="3"/>
        <v>273.04166666666669</v>
      </c>
      <c r="X4" s="98" t="s">
        <v>39</v>
      </c>
      <c r="Y4" s="93"/>
      <c r="Z4" s="93"/>
    </row>
    <row r="5" spans="1:26" ht="14.4">
      <c r="A5" s="26">
        <v>3</v>
      </c>
      <c r="B5" s="26" t="s">
        <v>40</v>
      </c>
      <c r="C5" s="27">
        <f>VLOOKUP($B5,'Mens Master'!$A$2:$G$25,2,FALSE)</f>
        <v>2324</v>
      </c>
      <c r="D5" s="27">
        <f>VLOOKUP($B5,'Mens Master'!$A$2:$G$25,3,FALSE)</f>
        <v>2052</v>
      </c>
      <c r="E5" s="27">
        <f>VLOOKUP($B5,'Mens Master'!$A$2:$G$25,4,FALSE)</f>
        <v>2126</v>
      </c>
      <c r="F5" s="27">
        <f>VLOOKUP($B5,'Mens Master'!$A$2:$G$26,5,FALSE)</f>
        <v>2001</v>
      </c>
      <c r="G5" s="27">
        <f>VLOOKUP($B5,'Mens Master'!$A$2:$G$25,6,FALSE)</f>
        <v>2370</v>
      </c>
      <c r="H5" s="31">
        <f>VLOOKUP($B5,'Mens Master'!$A$2:$G$25,7,FALSE)</f>
        <v>2167</v>
      </c>
      <c r="I5" s="30">
        <f t="shared" si="0"/>
        <v>13040</v>
      </c>
      <c r="J5" s="31">
        <v>25</v>
      </c>
      <c r="K5" s="31">
        <v>16</v>
      </c>
      <c r="L5" s="27">
        <v>25</v>
      </c>
      <c r="M5" s="27">
        <v>13</v>
      </c>
      <c r="N5" s="27">
        <v>21</v>
      </c>
      <c r="O5" s="27">
        <v>21</v>
      </c>
      <c r="P5" s="32">
        <f t="shared" si="1"/>
        <v>121</v>
      </c>
      <c r="Q5" s="29">
        <f t="array" ref="Q5">SUMPRODUCT(LARGE(C5:H5,{1,2,3,4}))</f>
        <v>8987</v>
      </c>
      <c r="R5" s="31">
        <f t="array" ref="R5">SUMPRODUCT(LARGE(C5:H5,{1,2}))</f>
        <v>4694</v>
      </c>
      <c r="S5" s="31">
        <f t="array" ref="S5">SUMPRODUCT(LARGE(C5:H5,{1,2,3}))</f>
        <v>6861</v>
      </c>
      <c r="T5" s="27">
        <v>23</v>
      </c>
      <c r="U5" s="51">
        <f t="array" ref="U5">SUMPRODUCT(LARGE(J5:O5,{1,2,3,4}))</f>
        <v>92</v>
      </c>
      <c r="V5" s="27">
        <f t="shared" si="2"/>
        <v>115</v>
      </c>
      <c r="W5" s="90">
        <f t="shared" si="3"/>
        <v>271.66666666666669</v>
      </c>
      <c r="X5" s="98" t="s">
        <v>39</v>
      </c>
      <c r="Y5" s="93"/>
      <c r="Z5" s="93"/>
    </row>
    <row r="6" spans="1:26" ht="14.4">
      <c r="A6" s="26">
        <v>4</v>
      </c>
      <c r="B6" s="34" t="s">
        <v>41</v>
      </c>
      <c r="C6" s="27">
        <f>VLOOKUP($B6,'Mens Master'!$A$2:$G$25,2,FALSE)</f>
        <v>1938</v>
      </c>
      <c r="D6" s="27">
        <f>VLOOKUP($B6,'Mens Master'!$A$2:$G$25,3,FALSE)</f>
        <v>2212</v>
      </c>
      <c r="E6" s="27">
        <f>VLOOKUP($B6,'Mens Master'!$A$2:$G$25,4,FALSE)</f>
        <v>1684</v>
      </c>
      <c r="F6" s="27">
        <f>VLOOKUP($B6,'Mens Master'!$A$2:$G$26,5,FALSE)</f>
        <v>2038</v>
      </c>
      <c r="G6" s="27">
        <f>VLOOKUP($B6,'Mens Master'!$A$2:$G$25,6,FALSE)</f>
        <v>2241</v>
      </c>
      <c r="H6" s="31">
        <f>VLOOKUP($B6,'Mens Master'!$A$2:$G$25,7,FALSE)</f>
        <v>2369</v>
      </c>
      <c r="I6" s="30">
        <f t="shared" si="0"/>
        <v>12482</v>
      </c>
      <c r="J6" s="31">
        <v>8</v>
      </c>
      <c r="K6" s="31">
        <v>22</v>
      </c>
      <c r="L6" s="27">
        <v>2</v>
      </c>
      <c r="M6" s="27">
        <v>17</v>
      </c>
      <c r="N6" s="27">
        <v>19</v>
      </c>
      <c r="O6" s="27">
        <v>25</v>
      </c>
      <c r="P6" s="32">
        <f t="shared" si="1"/>
        <v>93</v>
      </c>
      <c r="Q6" s="29">
        <f t="array" ref="Q6">SUMPRODUCT(LARGE(C6:H6,{1,2,3,4}))</f>
        <v>8860</v>
      </c>
      <c r="R6" s="31">
        <f t="array" ref="R6">SUMPRODUCT(LARGE(C6:H6,{1,2}))</f>
        <v>4610</v>
      </c>
      <c r="S6" s="31">
        <f t="array" ref="S6">SUMPRODUCT(LARGE(C6:H6,{1,2,3}))</f>
        <v>6822</v>
      </c>
      <c r="T6" s="27">
        <v>22</v>
      </c>
      <c r="U6" s="51">
        <f t="array" ref="U6">SUMPRODUCT(LARGE(J6:O6,{1,2,3,4}))</f>
        <v>83</v>
      </c>
      <c r="V6" s="27">
        <f t="shared" si="2"/>
        <v>105</v>
      </c>
      <c r="W6" s="90">
        <f t="shared" si="3"/>
        <v>260.04166666666669</v>
      </c>
      <c r="X6" s="98" t="s">
        <v>39</v>
      </c>
      <c r="Y6" s="93"/>
      <c r="Z6" s="93"/>
    </row>
    <row r="7" spans="1:26" ht="14.4">
      <c r="A7" s="20">
        <v>5</v>
      </c>
      <c r="B7" s="26" t="s">
        <v>42</v>
      </c>
      <c r="C7" s="27">
        <f>VLOOKUP($B7,'Mens Master'!$A$2:$G$25,2,FALSE)</f>
        <v>2223</v>
      </c>
      <c r="D7" s="27">
        <f>VLOOKUP($B7,'Mens Master'!$A$2:$G$25,3,FALSE)</f>
        <v>1972</v>
      </c>
      <c r="E7" s="27">
        <f>VLOOKUP($B7,'Mens Master'!$A$2:$G$25,4,FALSE)</f>
        <v>1854</v>
      </c>
      <c r="F7" s="27">
        <f>VLOOKUP($B7,'Mens Master'!$A$2:$G$26,5,FALSE)</f>
        <v>2062</v>
      </c>
      <c r="G7" s="27">
        <f>VLOOKUP($B7,'Mens Master'!$A$2:$G$25,6,FALSE)</f>
        <v>2371</v>
      </c>
      <c r="H7" s="31">
        <f>VLOOKUP($B7,'Mens Master'!$A$2:$G$25,7,FALSE)</f>
        <v>2143</v>
      </c>
      <c r="I7" s="30">
        <f t="shared" si="0"/>
        <v>12625</v>
      </c>
      <c r="J7" s="31">
        <v>23</v>
      </c>
      <c r="K7" s="31">
        <v>13</v>
      </c>
      <c r="L7" s="27">
        <v>9</v>
      </c>
      <c r="M7" s="27">
        <v>18</v>
      </c>
      <c r="N7" s="27">
        <v>22</v>
      </c>
      <c r="O7" s="27">
        <v>20</v>
      </c>
      <c r="P7" s="32">
        <f t="shared" si="1"/>
        <v>105</v>
      </c>
      <c r="Q7" s="29">
        <f t="array" ref="Q7">SUMPRODUCT(LARGE(C7:H7,{1,2,3,4}))</f>
        <v>8799</v>
      </c>
      <c r="R7" s="31">
        <f t="array" ref="R7">SUMPRODUCT(LARGE(C7:H7,{1,2}))</f>
        <v>4594</v>
      </c>
      <c r="S7" s="31">
        <f t="array" ref="S7">SUMPRODUCT(LARGE(C7:H7,{1,2,3}))</f>
        <v>6737</v>
      </c>
      <c r="T7" s="27">
        <v>21</v>
      </c>
      <c r="U7" s="51">
        <f t="array" ref="U7">SUMPRODUCT(LARGE(J7:O7,{1,2,3,4}))</f>
        <v>83</v>
      </c>
      <c r="V7" s="27">
        <f t="shared" si="2"/>
        <v>104</v>
      </c>
      <c r="W7" s="90">
        <f t="shared" si="3"/>
        <v>263.02083333333331</v>
      </c>
      <c r="X7" s="98" t="s">
        <v>39</v>
      </c>
      <c r="Y7" s="93"/>
      <c r="Z7" s="93"/>
    </row>
    <row r="8" spans="1:26" ht="14.4">
      <c r="A8" s="13">
        <v>6</v>
      </c>
      <c r="B8" s="13" t="s">
        <v>43</v>
      </c>
      <c r="C8" s="18">
        <f>VLOOKUP($B8,'Mens Master'!$A$2:$G$25,2,FALSE)</f>
        <v>2142</v>
      </c>
      <c r="D8" s="18">
        <f>VLOOKUP($B8,'Mens Master'!$A$2:$G$25,3,FALSE)</f>
        <v>1866</v>
      </c>
      <c r="E8" s="18">
        <f>VLOOKUP($B8,'Mens Master'!$A$2:$G$25,4,FALSE)</f>
        <v>1947</v>
      </c>
      <c r="F8" s="18">
        <f>VLOOKUP($B8,'Mens Master'!$A$2:$G$26,5,FALSE)</f>
        <v>2022</v>
      </c>
      <c r="G8" s="18">
        <f>VLOOKUP($B8,'Mens Master'!$A$2:$G$25,6,FALSE)</f>
        <v>2393</v>
      </c>
      <c r="H8" s="14">
        <f>VLOOKUP($B8,'Mens Master'!$A$2:$G$25,7,FALSE)</f>
        <v>2237</v>
      </c>
      <c r="I8" s="15">
        <f t="shared" si="0"/>
        <v>12607</v>
      </c>
      <c r="J8" s="14">
        <v>17</v>
      </c>
      <c r="K8" s="14">
        <v>5</v>
      </c>
      <c r="L8" s="18">
        <v>17</v>
      </c>
      <c r="M8" s="18">
        <v>15</v>
      </c>
      <c r="N8" s="18">
        <v>23</v>
      </c>
      <c r="O8" s="18">
        <v>23</v>
      </c>
      <c r="P8" s="16">
        <f t="shared" si="1"/>
        <v>100</v>
      </c>
      <c r="Q8" s="17">
        <f t="array" ref="Q8">SUMPRODUCT(LARGE(C8:H8,{1,2,3,4}))</f>
        <v>8794</v>
      </c>
      <c r="R8" s="14">
        <f t="array" ref="R8">SUMPRODUCT(LARGE(C8:H8,{1,2}))</f>
        <v>4630</v>
      </c>
      <c r="S8" s="14">
        <f t="array" ref="S8">SUMPRODUCT(LARGE(C8:H8,{1,2,3}))</f>
        <v>6772</v>
      </c>
      <c r="T8" s="18">
        <v>20</v>
      </c>
      <c r="U8" s="52">
        <f t="array" ref="U8">SUMPRODUCT(LARGE(J8:O8,{1,2,3,4}))</f>
        <v>80</v>
      </c>
      <c r="V8" s="18">
        <f t="shared" si="2"/>
        <v>100</v>
      </c>
      <c r="W8" s="88">
        <f t="shared" si="3"/>
        <v>262.64583333333331</v>
      </c>
      <c r="X8" s="99" t="s">
        <v>39</v>
      </c>
      <c r="Y8" s="100"/>
      <c r="Z8" s="100"/>
    </row>
    <row r="9" spans="1:26" ht="14.4">
      <c r="A9" s="20">
        <v>7</v>
      </c>
      <c r="B9" s="20" t="s">
        <v>44</v>
      </c>
      <c r="C9" s="21">
        <f>VLOOKUP($B9,'Mens Master'!$A$2:$G$25,2,FALSE)</f>
        <v>2155</v>
      </c>
      <c r="D9" s="24">
        <f>VLOOKUP($B9,'Mens Master'!$A$2:$G$25,3,FALSE)</f>
        <v>2218</v>
      </c>
      <c r="E9" s="21">
        <f>VLOOKUP($B9,'Mens Master'!$A$2:$G$25,4,FALSE)</f>
        <v>1874</v>
      </c>
      <c r="F9" s="21">
        <f>VLOOKUP($B9,'Mens Master'!$A$2:$G$26,5,FALSE)</f>
        <v>2220</v>
      </c>
      <c r="G9" s="50">
        <f>VLOOKUP($B9,'Mens Master'!$A$2:$G$25,6,FALSE)</f>
        <v>2000</v>
      </c>
      <c r="H9" s="24">
        <f>VLOOKUP($B9,'Mens Master'!$A$2:$G$25,7,FALSE)</f>
        <v>2125</v>
      </c>
      <c r="I9" s="23">
        <f t="shared" si="0"/>
        <v>12592</v>
      </c>
      <c r="J9" s="24">
        <v>19</v>
      </c>
      <c r="K9" s="24">
        <v>23</v>
      </c>
      <c r="L9" s="21">
        <v>10</v>
      </c>
      <c r="M9" s="21">
        <v>23</v>
      </c>
      <c r="N9" s="21">
        <v>10</v>
      </c>
      <c r="O9" s="21">
        <v>19</v>
      </c>
      <c r="P9" s="25">
        <f t="shared" si="1"/>
        <v>104</v>
      </c>
      <c r="Q9" s="22">
        <f t="array" ref="Q9">SUMPRODUCT(LARGE(C9:H9,{1,2,3,4}))</f>
        <v>8718</v>
      </c>
      <c r="R9" s="24">
        <f t="array" ref="R9">SUMPRODUCT(LARGE(C9:H9,{1,2}))</f>
        <v>4438</v>
      </c>
      <c r="S9" s="24">
        <f t="array" ref="S9">SUMPRODUCT(LARGE(C9:H9,{1,2,3}))</f>
        <v>6593</v>
      </c>
      <c r="T9" s="21">
        <v>19</v>
      </c>
      <c r="U9" s="50">
        <f t="array" ref="U9">SUMPRODUCT(LARGE(J9:O9,{1,2,3,4}))</f>
        <v>84</v>
      </c>
      <c r="V9" s="21">
        <f t="shared" si="2"/>
        <v>103</v>
      </c>
      <c r="W9" s="89">
        <f t="shared" si="3"/>
        <v>262.33333333333331</v>
      </c>
    </row>
    <row r="10" spans="1:26" ht="14.4">
      <c r="A10" s="26">
        <v>8</v>
      </c>
      <c r="B10" s="26" t="s">
        <v>45</v>
      </c>
      <c r="C10" s="27">
        <f>VLOOKUP($B10,'Mens Master'!$A$2:$G$25,2,FALSE)</f>
        <v>1913</v>
      </c>
      <c r="D10" s="31">
        <f>VLOOKUP($B10,'Mens Master'!$A$2:$G$25,3,FALSE)</f>
        <v>1999</v>
      </c>
      <c r="E10" s="27">
        <f>VLOOKUP($B10,'Mens Master'!$A$2:$G$25,4,FALSE)</f>
        <v>1961</v>
      </c>
      <c r="F10" s="27">
        <f>VLOOKUP($B10,'Mens Master'!$A$2:$G$26,5,FALSE)</f>
        <v>1971</v>
      </c>
      <c r="G10" s="51">
        <f>VLOOKUP($B10,'Mens Master'!$A$2:$G$25,6,FALSE)</f>
        <v>2404</v>
      </c>
      <c r="H10" s="31">
        <f>VLOOKUP($B10,'Mens Master'!$A$2:$G$25,7,FALSE)</f>
        <v>2301</v>
      </c>
      <c r="I10" s="30">
        <f t="shared" si="0"/>
        <v>12549</v>
      </c>
      <c r="J10" s="31">
        <v>6</v>
      </c>
      <c r="K10" s="31">
        <v>15</v>
      </c>
      <c r="L10" s="27">
        <v>18</v>
      </c>
      <c r="M10" s="27">
        <v>12</v>
      </c>
      <c r="N10" s="27">
        <v>24</v>
      </c>
      <c r="O10" s="27">
        <v>24</v>
      </c>
      <c r="P10" s="32">
        <f t="shared" si="1"/>
        <v>99</v>
      </c>
      <c r="Q10" s="29">
        <f t="array" ref="Q10">SUMPRODUCT(LARGE(C10:H10,{1,2,3,4}))</f>
        <v>8675</v>
      </c>
      <c r="R10" s="31">
        <f t="array" ref="R10">SUMPRODUCT(LARGE(C10:H10,{1,2}))</f>
        <v>4705</v>
      </c>
      <c r="S10" s="31">
        <f t="array" ref="S10">SUMPRODUCT(LARGE(C10:H10,{1,2,3}))</f>
        <v>6704</v>
      </c>
      <c r="T10" s="27">
        <v>18</v>
      </c>
      <c r="U10" s="51">
        <f t="array" ref="U10">SUMPRODUCT(LARGE(J10:O10,{1,2,3,4}))</f>
        <v>81</v>
      </c>
      <c r="V10" s="27">
        <f t="shared" si="2"/>
        <v>99</v>
      </c>
      <c r="W10" s="90">
        <f t="shared" si="3"/>
        <v>261.4375</v>
      </c>
    </row>
    <row r="11" spans="1:26" ht="14.4">
      <c r="A11" s="26">
        <v>9</v>
      </c>
      <c r="B11" s="26" t="s">
        <v>46</v>
      </c>
      <c r="C11" s="27">
        <f>VLOOKUP($B11,'Mens Master'!$A$2:$G$25,2,FALSE)</f>
        <v>2251</v>
      </c>
      <c r="D11" s="31">
        <f>VLOOKUP($B11,'Mens Master'!$A$2:$G$25,3,FALSE)</f>
        <v>2121</v>
      </c>
      <c r="E11" s="27">
        <f>VLOOKUP($B11,'Mens Master'!$A$2:$G$25,4,FALSE)</f>
        <v>1898</v>
      </c>
      <c r="F11" s="27">
        <f>VLOOKUP($B11,'Mens Master'!$A$2:$G$26,5,FALSE)</f>
        <v>1863</v>
      </c>
      <c r="G11" s="51">
        <f>VLOOKUP($B11,'Mens Master'!$A$2:$G$25,6,FALSE)</f>
        <v>2135</v>
      </c>
      <c r="H11" s="31">
        <f>VLOOKUP($B11,'Mens Master'!$A$2:$G$25,7,FALSE)</f>
        <v>2053</v>
      </c>
      <c r="I11" s="30">
        <f t="shared" si="0"/>
        <v>12321</v>
      </c>
      <c r="J11" s="24">
        <v>24</v>
      </c>
      <c r="K11" s="24">
        <v>20</v>
      </c>
      <c r="L11" s="27">
        <v>14</v>
      </c>
      <c r="M11" s="27">
        <v>6</v>
      </c>
      <c r="N11" s="27">
        <v>14</v>
      </c>
      <c r="O11" s="27">
        <v>18</v>
      </c>
      <c r="P11" s="32">
        <f t="shared" si="1"/>
        <v>96</v>
      </c>
      <c r="Q11" s="29">
        <f t="array" ref="Q11">SUMPRODUCT(LARGE(C11:H11,{1,2,3,4}))</f>
        <v>8560</v>
      </c>
      <c r="R11" s="31">
        <f t="array" ref="R11">SUMPRODUCT(LARGE(C11:H11,{1,2}))</f>
        <v>4386</v>
      </c>
      <c r="S11" s="31">
        <f t="array" ref="S11">SUMPRODUCT(LARGE(C11:H11,{1,2,3}))</f>
        <v>6507</v>
      </c>
      <c r="T11" s="27">
        <v>17</v>
      </c>
      <c r="U11" s="51">
        <f t="array" ref="U11">SUMPRODUCT(LARGE(J11:O11,{1,2,3,4}))</f>
        <v>76</v>
      </c>
      <c r="V11" s="27">
        <f t="shared" si="2"/>
        <v>93</v>
      </c>
      <c r="W11" s="90">
        <f t="shared" si="3"/>
        <v>256.6875</v>
      </c>
    </row>
    <row r="12" spans="1:26" ht="14.4">
      <c r="A12" s="26">
        <v>10</v>
      </c>
      <c r="B12" s="26" t="s">
        <v>47</v>
      </c>
      <c r="C12" s="27">
        <f>VLOOKUP($B12,'Mens Master'!$A$2:$G$25,2,FALSE)</f>
        <v>2066</v>
      </c>
      <c r="D12" s="31">
        <f>VLOOKUP($B12,'Mens Master'!$A$2:$G$25,3,FALSE)</f>
        <v>2130</v>
      </c>
      <c r="E12" s="27">
        <f>VLOOKUP($B12,'Mens Master'!$A$2:$G$25,4,FALSE)</f>
        <v>1882</v>
      </c>
      <c r="F12" s="27">
        <f>VLOOKUP($B12,'Mens Master'!$A$2:$G$26,5,FALSE)</f>
        <v>2111</v>
      </c>
      <c r="G12" s="51">
        <f>VLOOKUP($B12,'Mens Master'!$A$2:$G$25,6,FALSE)</f>
        <v>2132</v>
      </c>
      <c r="H12" s="31">
        <f>VLOOKUP($B12,'Mens Master'!$A$2:$G$25,7,FALSE)</f>
        <v>2031</v>
      </c>
      <c r="I12" s="30">
        <f t="shared" si="0"/>
        <v>12352</v>
      </c>
      <c r="J12" s="31">
        <v>13</v>
      </c>
      <c r="K12" s="31">
        <v>21</v>
      </c>
      <c r="L12" s="27">
        <v>11</v>
      </c>
      <c r="M12" s="27">
        <v>21</v>
      </c>
      <c r="N12" s="27">
        <v>13</v>
      </c>
      <c r="O12" s="27">
        <v>17</v>
      </c>
      <c r="P12" s="32">
        <f t="shared" si="1"/>
        <v>96</v>
      </c>
      <c r="Q12" s="29">
        <f t="array" ref="Q12">SUMPRODUCT(LARGE(C12:H12,{1,2,3,4}))</f>
        <v>8439</v>
      </c>
      <c r="R12" s="31">
        <f t="array" ref="R12">SUMPRODUCT(LARGE(C12:H12,{1,2}))</f>
        <v>4262</v>
      </c>
      <c r="S12" s="31">
        <f t="array" ref="S12">SUMPRODUCT(LARGE(C12:H12,{1,2,3}))</f>
        <v>6373</v>
      </c>
      <c r="T12" s="27">
        <v>16</v>
      </c>
      <c r="U12" s="51">
        <f t="array" ref="U12">SUMPRODUCT(LARGE(J12:O12,{1,2,3,4}))</f>
        <v>72</v>
      </c>
      <c r="V12" s="27">
        <f t="shared" si="2"/>
        <v>88</v>
      </c>
      <c r="W12" s="90">
        <f t="shared" si="3"/>
        <v>257.33333333333331</v>
      </c>
    </row>
    <row r="13" spans="1:26" ht="14.4">
      <c r="A13" s="26">
        <v>11</v>
      </c>
      <c r="B13" s="26" t="s">
        <v>48</v>
      </c>
      <c r="C13" s="27">
        <f>VLOOKUP($B13,'Mens Master'!$A$2:$G$25,2,FALSE)</f>
        <v>1781</v>
      </c>
      <c r="D13" s="31">
        <f>VLOOKUP($B13,'Mens Master'!$A$2:$G$25,3,FALSE)</f>
        <v>2068</v>
      </c>
      <c r="E13" s="27">
        <f>VLOOKUP($B13,'Mens Master'!$A$2:$G$25,4,FALSE)</f>
        <v>2041</v>
      </c>
      <c r="F13" s="27">
        <f>VLOOKUP($B13,'Mens Master'!$A$2:$G$26,5,FALSE)</f>
        <v>2128</v>
      </c>
      <c r="G13" s="51">
        <f>VLOOKUP($B13,'Mens Master'!$A$2:$G$25,6,FALSE)</f>
        <v>2197</v>
      </c>
      <c r="H13" s="31">
        <f>VLOOKUP($B13,'Mens Master'!$A$2:$G$25,7,FALSE)</f>
        <v>1901</v>
      </c>
      <c r="I13" s="30">
        <f t="shared" si="0"/>
        <v>12116</v>
      </c>
      <c r="J13" s="24">
        <v>3</v>
      </c>
      <c r="K13" s="24">
        <v>17</v>
      </c>
      <c r="L13" s="27">
        <v>22</v>
      </c>
      <c r="M13" s="27">
        <v>22</v>
      </c>
      <c r="N13" s="27">
        <v>16</v>
      </c>
      <c r="O13" s="27">
        <v>10</v>
      </c>
      <c r="P13" s="32">
        <f t="shared" si="1"/>
        <v>90</v>
      </c>
      <c r="Q13" s="29">
        <f t="array" ref="Q13">SUMPRODUCT(LARGE(C13:H13,{1,2,3,4}))</f>
        <v>8434</v>
      </c>
      <c r="R13" s="31">
        <f t="array" ref="R13">SUMPRODUCT(LARGE(C13:H13,{1,2}))</f>
        <v>4325</v>
      </c>
      <c r="S13" s="31">
        <f t="array" ref="S13">SUMPRODUCT(LARGE(C13:H13,{1,2,3}))</f>
        <v>6393</v>
      </c>
      <c r="T13" s="27">
        <v>15</v>
      </c>
      <c r="U13" s="51">
        <f t="array" ref="U13">SUMPRODUCT(LARGE(J13:O13,{1,2,3,4}))</f>
        <v>77</v>
      </c>
      <c r="V13" s="27">
        <f t="shared" si="2"/>
        <v>92</v>
      </c>
      <c r="W13" s="90">
        <f t="shared" si="3"/>
        <v>252.41666666666666</v>
      </c>
    </row>
    <row r="14" spans="1:26" ht="14.4">
      <c r="A14" s="26">
        <v>12</v>
      </c>
      <c r="B14" s="26" t="s">
        <v>49</v>
      </c>
      <c r="C14" s="27">
        <f>VLOOKUP($B14,'Mens Master'!$A$2:$G$25,2,FALSE)</f>
        <v>2168</v>
      </c>
      <c r="D14" s="31">
        <f>VLOOKUP($B14,'Mens Master'!$A$2:$G$25,3,FALSE)</f>
        <v>1898</v>
      </c>
      <c r="E14" s="27">
        <f>VLOOKUP($B14,'Mens Master'!$A$2:$G$25,4,FALSE)</f>
        <v>1883</v>
      </c>
      <c r="F14" s="27">
        <f>VLOOKUP($B14,'Mens Master'!$A$2:$G$26,5,FALSE)</f>
        <v>2087</v>
      </c>
      <c r="G14" s="51">
        <f>VLOOKUP($B14,'Mens Master'!$A$2:$G$25,6,FALSE)</f>
        <v>2198</v>
      </c>
      <c r="H14" s="31">
        <f>VLOOKUP($B14,'Mens Master'!$A$2:$G$25,7,FALSE)</f>
        <v>1920</v>
      </c>
      <c r="I14" s="30">
        <f t="shared" si="0"/>
        <v>12154</v>
      </c>
      <c r="J14" s="31">
        <v>21</v>
      </c>
      <c r="K14" s="31">
        <v>8</v>
      </c>
      <c r="L14" s="27">
        <v>12</v>
      </c>
      <c r="M14" s="27">
        <v>19</v>
      </c>
      <c r="N14" s="27">
        <v>17</v>
      </c>
      <c r="O14" s="27">
        <v>11</v>
      </c>
      <c r="P14" s="32">
        <f t="shared" si="1"/>
        <v>88</v>
      </c>
      <c r="Q14" s="29">
        <f t="array" ref="Q14">SUMPRODUCT(LARGE(C14:H14,{1,2,3,4}))</f>
        <v>8373</v>
      </c>
      <c r="R14" s="31">
        <f t="array" ref="R14">SUMPRODUCT(LARGE(C14:H14,{1,2}))</f>
        <v>4366</v>
      </c>
      <c r="S14" s="31">
        <f t="array" ref="S14">SUMPRODUCT(LARGE(C14:H14,{1,2,3}))</f>
        <v>6453</v>
      </c>
      <c r="T14" s="27">
        <v>14</v>
      </c>
      <c r="U14" s="51">
        <f t="array" ref="U14">SUMPRODUCT(LARGE(J14:O14,{1,2,3,4}))</f>
        <v>69</v>
      </c>
      <c r="V14" s="27">
        <f t="shared" si="2"/>
        <v>83</v>
      </c>
      <c r="W14" s="90">
        <f t="shared" si="3"/>
        <v>253.20833333333334</v>
      </c>
    </row>
    <row r="15" spans="1:26" ht="14.4">
      <c r="A15" s="26">
        <v>13</v>
      </c>
      <c r="B15" s="26" t="s">
        <v>50</v>
      </c>
      <c r="C15" s="27">
        <f>VLOOKUP($B15,'Mens Master'!$A$2:$G$25,2,FALSE)</f>
        <v>1937</v>
      </c>
      <c r="D15" s="31">
        <f>VLOOKUP($B15,'Mens Master'!$A$2:$G$25,3,FALSE)</f>
        <v>2070</v>
      </c>
      <c r="E15" s="27">
        <f>VLOOKUP($B15,'Mens Master'!$A$2:$G$25,4,FALSE)</f>
        <v>1998</v>
      </c>
      <c r="F15" s="27">
        <f>VLOOKUP($B15,'Mens Master'!$A$2:$G$26,5,FALSE)</f>
        <v>2017</v>
      </c>
      <c r="G15" s="51">
        <f>VLOOKUP($B15,'Mens Master'!$A$2:$G$25,6,FALSE)</f>
        <v>2239</v>
      </c>
      <c r="H15" s="31">
        <f>VLOOKUP($B15,'Mens Master'!$A$2:$G$25,7,FALSE)</f>
        <v>2002</v>
      </c>
      <c r="I15" s="30">
        <f t="shared" si="0"/>
        <v>12263</v>
      </c>
      <c r="J15" s="24">
        <v>7</v>
      </c>
      <c r="K15" s="24">
        <v>18</v>
      </c>
      <c r="L15" s="27">
        <v>19</v>
      </c>
      <c r="M15" s="27">
        <v>14</v>
      </c>
      <c r="N15" s="27">
        <v>18</v>
      </c>
      <c r="O15" s="27">
        <v>15</v>
      </c>
      <c r="P15" s="32">
        <f t="shared" si="1"/>
        <v>91</v>
      </c>
      <c r="Q15" s="29">
        <f t="array" ref="Q15">SUMPRODUCT(LARGE(C15:H15,{1,2,3,4}))</f>
        <v>8328</v>
      </c>
      <c r="R15" s="31">
        <f t="array" ref="R15">SUMPRODUCT(LARGE(C15:H15,{1,2}))</f>
        <v>4309</v>
      </c>
      <c r="S15" s="31">
        <f t="array" ref="S15">SUMPRODUCT(LARGE(C15:H15,{1,2,3}))</f>
        <v>6326</v>
      </c>
      <c r="T15" s="27">
        <v>13</v>
      </c>
      <c r="U15" s="51">
        <f t="array" ref="U15">SUMPRODUCT(LARGE(J15:O15,{1,2,3,4}))</f>
        <v>70</v>
      </c>
      <c r="V15" s="27">
        <f t="shared" si="2"/>
        <v>83</v>
      </c>
      <c r="W15" s="90">
        <f t="shared" si="3"/>
        <v>255.47916666666666</v>
      </c>
    </row>
    <row r="16" spans="1:26" ht="14.4">
      <c r="A16" s="26">
        <v>14</v>
      </c>
      <c r="B16" s="26" t="s">
        <v>51</v>
      </c>
      <c r="C16" s="27">
        <f>VLOOKUP($B16,'Mens Master'!$A$2:$G$25,2,FALSE)</f>
        <v>2068</v>
      </c>
      <c r="D16" s="31">
        <f>VLOOKUP($B16,'Mens Master'!$A$2:$G$25,3,FALSE)</f>
        <v>2079</v>
      </c>
      <c r="E16" s="27">
        <f>VLOOKUP($B16,'Mens Master'!$A$2:$G$25,4,FALSE)</f>
        <v>1938</v>
      </c>
      <c r="F16" s="27">
        <f>VLOOKUP($B16,'Mens Master'!$A$2:$G$26,5,FALSE)</f>
        <v>1908</v>
      </c>
      <c r="G16" s="51">
        <f>VLOOKUP($B16,'Mens Master'!$A$2:$G$25,6,FALSE)</f>
        <v>2028</v>
      </c>
      <c r="H16" s="31">
        <f>VLOOKUP($B16,'Mens Master'!$A$2:$G$25,7,FALSE)</f>
        <v>1944</v>
      </c>
      <c r="I16" s="30">
        <f t="shared" si="0"/>
        <v>11965</v>
      </c>
      <c r="J16" s="31">
        <v>14</v>
      </c>
      <c r="K16" s="31">
        <v>19</v>
      </c>
      <c r="L16" s="27">
        <v>16</v>
      </c>
      <c r="M16" s="27">
        <v>9</v>
      </c>
      <c r="N16" s="27">
        <v>11</v>
      </c>
      <c r="O16" s="27">
        <v>12</v>
      </c>
      <c r="P16" s="32">
        <f t="shared" si="1"/>
        <v>81</v>
      </c>
      <c r="Q16" s="29">
        <f t="array" ref="Q16">SUMPRODUCT(LARGE(C16:H16,{1,2,3,4}))</f>
        <v>8119</v>
      </c>
      <c r="R16" s="31">
        <f t="array" ref="R16">SUMPRODUCT(LARGE(C16:H16,{1,2}))</f>
        <v>4147</v>
      </c>
      <c r="S16" s="31">
        <f t="array" ref="S16">SUMPRODUCT(LARGE(C16:H16,{1,2,3}))</f>
        <v>6175</v>
      </c>
      <c r="T16" s="27">
        <v>12</v>
      </c>
      <c r="U16" s="51">
        <f t="array" ref="U16">SUMPRODUCT(LARGE(J16:O16,{1,2,3,4}))</f>
        <v>61</v>
      </c>
      <c r="V16" s="27">
        <f t="shared" si="2"/>
        <v>73</v>
      </c>
      <c r="W16" s="90">
        <f t="shared" si="3"/>
        <v>249.27083333333334</v>
      </c>
    </row>
    <row r="17" spans="1:23" ht="14.4">
      <c r="A17" s="26">
        <v>15</v>
      </c>
      <c r="B17" s="26" t="s">
        <v>52</v>
      </c>
      <c r="C17" s="27">
        <f>VLOOKUP($B17,'Mens Master'!$A$2:$G$25,2,FALSE)</f>
        <v>2166</v>
      </c>
      <c r="D17" s="31">
        <f>VLOOKUP($B17,'Mens Master'!$A$2:$G$25,3,FALSE)</f>
        <v>1896</v>
      </c>
      <c r="E17" s="27">
        <f>VLOOKUP($B17,'Mens Master'!$A$2:$G$25,4,FALSE)</f>
        <v>2027</v>
      </c>
      <c r="F17" s="27">
        <f>VLOOKUP($B17,'Mens Master'!$A$2:$G$26,5,FALSE)</f>
        <v>2026</v>
      </c>
      <c r="G17" s="51">
        <f>VLOOKUP($B17,'Mens Master'!$A$2:$G$25,6,FALSE)</f>
        <v>0</v>
      </c>
      <c r="H17" s="31">
        <f>VLOOKUP($B17,'Mens Master'!$A$2:$G$25,7,FALSE)</f>
        <v>0</v>
      </c>
      <c r="I17" s="30">
        <f t="shared" si="0"/>
        <v>8115</v>
      </c>
      <c r="J17" s="24">
        <v>20</v>
      </c>
      <c r="K17" s="24">
        <v>7</v>
      </c>
      <c r="L17" s="27">
        <v>20</v>
      </c>
      <c r="M17" s="27">
        <v>16</v>
      </c>
      <c r="N17" s="27">
        <v>7</v>
      </c>
      <c r="O17" s="27"/>
      <c r="P17" s="32">
        <f t="shared" si="1"/>
        <v>70</v>
      </c>
      <c r="Q17" s="29">
        <f t="array" ref="Q17">SUMPRODUCT(LARGE(C17:H17,{1,2,3,4}))</f>
        <v>8115</v>
      </c>
      <c r="R17" s="31">
        <f t="array" ref="R17">SUMPRODUCT(LARGE(C17:H17,{1,2}))</f>
        <v>4193</v>
      </c>
      <c r="S17" s="31">
        <f t="array" ref="S17">SUMPRODUCT(LARGE(C17:H17,{1,2,3}))</f>
        <v>6219</v>
      </c>
      <c r="T17" s="27">
        <v>11</v>
      </c>
      <c r="U17" s="51">
        <f t="array" ref="U17">SUMPRODUCT(LARGE(J17:O17,{1,2,3,4}))</f>
        <v>63</v>
      </c>
      <c r="V17" s="27">
        <f t="shared" si="2"/>
        <v>74</v>
      </c>
      <c r="W17" s="90">
        <f t="shared" si="3"/>
        <v>169.0625</v>
      </c>
    </row>
    <row r="18" spans="1:23" ht="14.4">
      <c r="A18" s="26">
        <v>16</v>
      </c>
      <c r="B18" s="26" t="s">
        <v>53</v>
      </c>
      <c r="C18" s="27">
        <f>VLOOKUP($B18,'Mens Master'!$A$2:$G$25,2,FALSE)</f>
        <v>1878</v>
      </c>
      <c r="D18" s="31">
        <f>VLOOKUP($B18,'Mens Master'!$A$2:$G$25,3,FALSE)</f>
        <v>1967</v>
      </c>
      <c r="E18" s="27">
        <f>VLOOKUP($B18,'Mens Master'!$A$2:$G$25,4,FALSE)</f>
        <v>1850</v>
      </c>
      <c r="F18" s="27">
        <f>VLOOKUP($B18,'Mens Master'!$A$2:$G$26,5,FALSE)</f>
        <v>1787</v>
      </c>
      <c r="G18" s="51">
        <f>VLOOKUP($B18,'Mens Master'!$A$2:$G$25,6,FALSE)</f>
        <v>2180</v>
      </c>
      <c r="H18" s="31">
        <f>VLOOKUP($B18,'Mens Master'!$A$2:$G$25,7,FALSE)</f>
        <v>1962</v>
      </c>
      <c r="I18" s="30">
        <f t="shared" si="0"/>
        <v>11624</v>
      </c>
      <c r="J18" s="31">
        <v>5</v>
      </c>
      <c r="K18" s="31">
        <v>12</v>
      </c>
      <c r="L18" s="27">
        <v>8</v>
      </c>
      <c r="M18" s="27">
        <v>3</v>
      </c>
      <c r="N18" s="27">
        <v>15</v>
      </c>
      <c r="O18" s="27">
        <v>13</v>
      </c>
      <c r="P18" s="32">
        <f t="shared" si="1"/>
        <v>56</v>
      </c>
      <c r="Q18" s="29">
        <f t="array" ref="Q18">SUMPRODUCT(LARGE(C18:H18,{1,2,3,4}))</f>
        <v>7987</v>
      </c>
      <c r="R18" s="31">
        <f t="array" ref="R18">SUMPRODUCT(LARGE(C18:H18,{1,2}))</f>
        <v>4147</v>
      </c>
      <c r="S18" s="31">
        <f t="array" ref="S18">SUMPRODUCT(LARGE(C18:H18,{1,2,3}))</f>
        <v>6109</v>
      </c>
      <c r="T18" s="27">
        <v>10</v>
      </c>
      <c r="U18" s="51">
        <f t="array" ref="U18">SUMPRODUCT(LARGE(J18:O18,{1,2,3,4}))</f>
        <v>48</v>
      </c>
      <c r="V18" s="27">
        <f t="shared" si="2"/>
        <v>58</v>
      </c>
      <c r="W18" s="90">
        <f t="shared" si="3"/>
        <v>242.16666666666666</v>
      </c>
    </row>
    <row r="19" spans="1:23" ht="14.4">
      <c r="A19" s="26">
        <v>17</v>
      </c>
      <c r="B19" s="26" t="s">
        <v>54</v>
      </c>
      <c r="C19" s="27">
        <f>VLOOKUP($B19,'Mens Master'!$A$2:$G$25,2,FALSE)</f>
        <v>2153</v>
      </c>
      <c r="D19" s="31">
        <f>VLOOKUP($B19,'Mens Master'!$A$2:$G$25,3,FALSE)</f>
        <v>1900</v>
      </c>
      <c r="E19" s="27">
        <f>VLOOKUP($B19,'Mens Master'!$A$2:$G$25,4,FALSE)</f>
        <v>1814</v>
      </c>
      <c r="F19" s="27">
        <f>VLOOKUP($B19,'Mens Master'!$A$2:$G$26,5,FALSE)</f>
        <v>2089</v>
      </c>
      <c r="G19" s="51">
        <f>VLOOKUP($B19,'Mens Master'!$A$2:$G$25,6,FALSE)</f>
        <v>0</v>
      </c>
      <c r="H19" s="51">
        <f>VLOOKUP($B19,'Mens Master'!$A$2:$G$25,7,FALSE)</f>
        <v>0</v>
      </c>
      <c r="I19" s="30">
        <f t="shared" si="0"/>
        <v>7956</v>
      </c>
      <c r="J19" s="24">
        <v>18</v>
      </c>
      <c r="K19" s="24">
        <v>9</v>
      </c>
      <c r="L19" s="27">
        <v>5</v>
      </c>
      <c r="M19" s="27">
        <v>20</v>
      </c>
      <c r="N19" s="27">
        <v>6</v>
      </c>
      <c r="O19" s="27"/>
      <c r="P19" s="32">
        <f t="shared" si="1"/>
        <v>58</v>
      </c>
      <c r="Q19" s="29">
        <f t="array" ref="Q19">SUMPRODUCT(LARGE(C19:H19,{1,2,3,4}))</f>
        <v>7956</v>
      </c>
      <c r="R19" s="31">
        <f t="array" ref="R19">SUMPRODUCT(LARGE(C19:H19,{1,2}))</f>
        <v>4242</v>
      </c>
      <c r="S19" s="31">
        <f t="array" ref="S19">SUMPRODUCT(LARGE(C19:H19,{1,2,3}))</f>
        <v>6142</v>
      </c>
      <c r="T19" s="27">
        <v>9</v>
      </c>
      <c r="U19" s="51">
        <f t="array" ref="U19">SUMPRODUCT(LARGE(J19:O19,{1,2,3,4}))</f>
        <v>53</v>
      </c>
      <c r="V19" s="27">
        <f t="shared" si="2"/>
        <v>62</v>
      </c>
      <c r="W19" s="90">
        <f t="shared" si="3"/>
        <v>165.75</v>
      </c>
    </row>
    <row r="20" spans="1:23" ht="14.4">
      <c r="A20" s="26">
        <v>18</v>
      </c>
      <c r="B20" s="26" t="s">
        <v>55</v>
      </c>
      <c r="C20" s="27">
        <f>VLOOKUP($B20,'Mens Master'!$A$2:$G$25,2,FALSE)</f>
        <v>1988</v>
      </c>
      <c r="D20" s="31">
        <f>VLOOKUP($B20,'Mens Master'!$A$2:$G$25,3,FALSE)</f>
        <v>1979</v>
      </c>
      <c r="E20" s="27">
        <f>VLOOKUP($B20,'Mens Master'!$A$2:$G$25,4,FALSE)</f>
        <v>1919</v>
      </c>
      <c r="F20" s="27">
        <f>VLOOKUP($B20,'Mens Master'!$A$2:$G$26,5,FALSE)</f>
        <v>1935</v>
      </c>
      <c r="G20" s="51">
        <f>VLOOKUP($B20,'Mens Master'!$A$2:$G$25,6,FALSE)</f>
        <v>1948</v>
      </c>
      <c r="H20" s="51">
        <f>VLOOKUP($B20,'Mens Master'!$A$2:$G$25,7,FALSE)</f>
        <v>2025</v>
      </c>
      <c r="I20" s="30">
        <f t="shared" si="0"/>
        <v>11794</v>
      </c>
      <c r="J20" s="31">
        <v>9</v>
      </c>
      <c r="K20" s="31">
        <v>14</v>
      </c>
      <c r="L20" s="27">
        <v>15</v>
      </c>
      <c r="M20" s="27">
        <v>10</v>
      </c>
      <c r="N20" s="27">
        <v>9</v>
      </c>
      <c r="O20" s="27">
        <v>16</v>
      </c>
      <c r="P20" s="32">
        <f t="shared" si="1"/>
        <v>73</v>
      </c>
      <c r="Q20" s="29">
        <f t="array" ref="Q20">SUMPRODUCT(LARGE(C20:H20,{1,2,3,4}))</f>
        <v>7940</v>
      </c>
      <c r="R20" s="31">
        <f t="array" ref="R20">SUMPRODUCT(LARGE(C20:H20,{1,2}))</f>
        <v>4013</v>
      </c>
      <c r="S20" s="31">
        <f t="array" ref="S20">SUMPRODUCT(LARGE(C20:H20,{1,2,3}))</f>
        <v>5992</v>
      </c>
      <c r="T20" s="27">
        <v>8</v>
      </c>
      <c r="U20" s="51">
        <f t="array" ref="U20">SUMPRODUCT(LARGE(J20:O20,{1,2,3,4}))</f>
        <v>55</v>
      </c>
      <c r="V20" s="27">
        <f t="shared" si="2"/>
        <v>63</v>
      </c>
      <c r="W20" s="90">
        <f t="shared" si="3"/>
        <v>245.70833333333334</v>
      </c>
    </row>
    <row r="21" spans="1:23" ht="15.75" customHeight="1">
      <c r="A21" s="26">
        <v>19</v>
      </c>
      <c r="B21" s="26" t="s">
        <v>56</v>
      </c>
      <c r="C21" s="27">
        <f>VLOOKUP($B21,'Mens Master'!$A$2:$G$25,2,FALSE)</f>
        <v>2071</v>
      </c>
      <c r="D21" s="31">
        <f>VLOOKUP($B21,'Mens Master'!$A$2:$G$25,3,FALSE)</f>
        <v>1858</v>
      </c>
      <c r="E21" s="27">
        <f>VLOOKUP($B21,'Mens Master'!$A$2:$G$25,4,FALSE)</f>
        <v>1816</v>
      </c>
      <c r="F21" s="27">
        <f>VLOOKUP($B21,'Mens Master'!$A$2:$G$26,5,FALSE)</f>
        <v>1899</v>
      </c>
      <c r="G21" s="51">
        <f>VLOOKUP($B21,'Mens Master'!$A$2:$G$25,6,FALSE)</f>
        <v>2053</v>
      </c>
      <c r="H21" s="31">
        <f>VLOOKUP($B21,'Mens Master'!$A$2:$G$25,7,FALSE)</f>
        <v>1863</v>
      </c>
      <c r="I21" s="30">
        <f t="shared" si="0"/>
        <v>11560</v>
      </c>
      <c r="J21" s="24">
        <v>15</v>
      </c>
      <c r="K21" s="24">
        <v>4</v>
      </c>
      <c r="L21" s="27">
        <v>6</v>
      </c>
      <c r="M21" s="27">
        <v>7</v>
      </c>
      <c r="N21" s="27">
        <v>12</v>
      </c>
      <c r="O21" s="31">
        <v>9</v>
      </c>
      <c r="P21" s="32">
        <f t="shared" si="1"/>
        <v>53</v>
      </c>
      <c r="Q21" s="29">
        <f t="array" ref="Q21">SUMPRODUCT(LARGE(C21:H21,{1,2,3,4}))</f>
        <v>7886</v>
      </c>
      <c r="R21" s="31">
        <f t="array" ref="R21">SUMPRODUCT(LARGE(C21:H21,{1,2}))</f>
        <v>4124</v>
      </c>
      <c r="S21" s="31">
        <f t="array" ref="S21">SUMPRODUCT(LARGE(C21:H21,{1,2,3}))</f>
        <v>6023</v>
      </c>
      <c r="T21" s="27">
        <v>7</v>
      </c>
      <c r="U21" s="51">
        <f t="array" ref="U21">SUMPRODUCT(LARGE(J21:O21,{1,2,3,4}))</f>
        <v>43</v>
      </c>
      <c r="V21" s="27">
        <f t="shared" si="2"/>
        <v>50</v>
      </c>
      <c r="W21" s="91">
        <f t="shared" si="3"/>
        <v>240.83333333333334</v>
      </c>
    </row>
    <row r="22" spans="1:23" ht="15.75" customHeight="1">
      <c r="A22" s="26">
        <v>20</v>
      </c>
      <c r="B22" s="26" t="s">
        <v>57</v>
      </c>
      <c r="C22" s="27">
        <f>VLOOKUP($B22,'Mens Master'!$A$2:$G$25,2,FALSE)</f>
        <v>2062</v>
      </c>
      <c r="D22" s="31">
        <f>VLOOKUP($B22,'Mens Master'!$A$2:$G$25,3,FALSE)</f>
        <v>1957</v>
      </c>
      <c r="E22" s="27">
        <f>VLOOKUP($B22,'Mens Master'!$A$2:$G$25,4,FALSE)</f>
        <v>1885</v>
      </c>
      <c r="F22" s="27">
        <f>VLOOKUP($B22,'Mens Master'!$A$2:$G$26,5,FALSE)</f>
        <v>1907</v>
      </c>
      <c r="G22" s="51">
        <f>VLOOKUP($B22,'Mens Master'!$A$2:$G$25,6,FALSE)</f>
        <v>0</v>
      </c>
      <c r="H22" s="31">
        <f>VLOOKUP($B22,'Mens Master'!$A$2:$G$25,7,FALSE)</f>
        <v>0</v>
      </c>
      <c r="I22" s="30">
        <f t="shared" si="0"/>
        <v>7811</v>
      </c>
      <c r="J22" s="31">
        <v>12</v>
      </c>
      <c r="K22" s="31">
        <v>11</v>
      </c>
      <c r="L22" s="27">
        <v>13</v>
      </c>
      <c r="M22" s="27">
        <v>8</v>
      </c>
      <c r="N22" s="27">
        <v>5</v>
      </c>
      <c r="O22" s="27"/>
      <c r="P22" s="32">
        <f t="shared" si="1"/>
        <v>49</v>
      </c>
      <c r="Q22" s="29">
        <f t="array" ref="Q22">SUMPRODUCT(LARGE(C22:H22,{1,2,3,4}))</f>
        <v>7811</v>
      </c>
      <c r="R22" s="31">
        <f t="array" ref="R22">SUMPRODUCT(LARGE(C22:H22,{1,2}))</f>
        <v>4019</v>
      </c>
      <c r="S22" s="31">
        <f t="array" ref="S22">SUMPRODUCT(LARGE(C22:H22,{1,2,3}))</f>
        <v>5926</v>
      </c>
      <c r="T22" s="27">
        <v>6</v>
      </c>
      <c r="U22" s="51">
        <f t="array" ref="U22">SUMPRODUCT(LARGE(J22:O22,{1,2,3,4}))</f>
        <v>44</v>
      </c>
      <c r="V22" s="27">
        <f t="shared" si="2"/>
        <v>50</v>
      </c>
      <c r="W22" s="91">
        <f t="shared" si="3"/>
        <v>162.72916666666666</v>
      </c>
    </row>
    <row r="23" spans="1:23" ht="15.75" customHeight="1">
      <c r="A23" s="26">
        <v>21</v>
      </c>
      <c r="B23" s="26" t="s">
        <v>58</v>
      </c>
      <c r="C23" s="27">
        <f>VLOOKUP($B23,'Mens Master'!$A$2:$G$25,2,FALSE)</f>
        <v>2018</v>
      </c>
      <c r="D23" s="31">
        <f>VLOOKUP($B23,'Mens Master'!$A$2:$G$25,3,FALSE)</f>
        <v>1916</v>
      </c>
      <c r="E23" s="27">
        <f>VLOOKUP($B23,'Mens Master'!$A$2:$G$25,4,FALSE)</f>
        <v>2034</v>
      </c>
      <c r="F23" s="27">
        <f>VLOOKUP($B23,'Mens Master'!$A$2:$G$26,5,FALSE)</f>
        <v>1797</v>
      </c>
      <c r="G23" s="51">
        <f>VLOOKUP($B23,'Mens Master'!$A$2:$G$25,6,FALSE)</f>
        <v>0</v>
      </c>
      <c r="H23" s="31">
        <f>VLOOKUP($B23,'Mens Master'!$A$2:$G$25,7,FALSE)</f>
        <v>0</v>
      </c>
      <c r="I23" s="30">
        <f t="shared" si="0"/>
        <v>7765</v>
      </c>
      <c r="J23" s="24">
        <v>11</v>
      </c>
      <c r="K23" s="24">
        <v>10</v>
      </c>
      <c r="L23" s="27">
        <v>21</v>
      </c>
      <c r="M23" s="27">
        <v>4</v>
      </c>
      <c r="N23" s="27">
        <v>4</v>
      </c>
      <c r="O23" s="27"/>
      <c r="P23" s="32">
        <f t="shared" si="1"/>
        <v>50</v>
      </c>
      <c r="Q23" s="29">
        <f t="array" ref="Q23">SUMPRODUCT(LARGE(C23:H23,{1,2,3,4}))</f>
        <v>7765</v>
      </c>
      <c r="R23" s="31">
        <f t="array" ref="R23">SUMPRODUCT(LARGE(C23:H23,{1,2}))</f>
        <v>4052</v>
      </c>
      <c r="S23" s="31">
        <f t="array" ref="S23">SUMPRODUCT(LARGE(C23:H23,{1,2,3}))</f>
        <v>5968</v>
      </c>
      <c r="T23" s="27">
        <v>5</v>
      </c>
      <c r="U23" s="51">
        <f t="array" ref="U23">SUMPRODUCT(LARGE(J23:O23,{1,2,3,4}))</f>
        <v>46</v>
      </c>
      <c r="V23" s="27">
        <f t="shared" si="2"/>
        <v>51</v>
      </c>
      <c r="W23" s="91">
        <f t="shared" si="3"/>
        <v>161.77083333333334</v>
      </c>
    </row>
    <row r="24" spans="1:23" ht="15.75" customHeight="1">
      <c r="A24" s="26">
        <v>22</v>
      </c>
      <c r="B24" s="26" t="s">
        <v>59</v>
      </c>
      <c r="C24" s="27">
        <f>VLOOKUP($B24,'Mens Master'!$A$2:$G$25,2,FALSE)</f>
        <v>1803</v>
      </c>
      <c r="D24" s="31">
        <f>VLOOKUP($B24,'Mens Master'!$A$2:$G$25,3,FALSE)</f>
        <v>1773</v>
      </c>
      <c r="E24" s="27">
        <f>VLOOKUP($B24,'Mens Master'!$A$2:$G$25,4,FALSE)</f>
        <v>1712</v>
      </c>
      <c r="F24" s="27">
        <f>VLOOKUP($B24,'Mens Master'!$A$2:$G$26,5,FALSE)</f>
        <v>1850</v>
      </c>
      <c r="G24" s="51">
        <f>VLOOKUP($B24,'Mens Master'!$A$2:$G$25,6,FALSE)</f>
        <v>1927</v>
      </c>
      <c r="H24" s="31">
        <f>VLOOKUP($B24,'Mens Master'!$A$2:$G$25,7,FALSE)</f>
        <v>1854</v>
      </c>
      <c r="I24" s="30">
        <f t="shared" si="0"/>
        <v>10919</v>
      </c>
      <c r="J24" s="31">
        <v>4</v>
      </c>
      <c r="K24" s="31">
        <v>3</v>
      </c>
      <c r="L24" s="27">
        <v>3</v>
      </c>
      <c r="M24" s="27">
        <v>5</v>
      </c>
      <c r="N24" s="27">
        <v>8</v>
      </c>
      <c r="O24" s="27">
        <v>8</v>
      </c>
      <c r="P24" s="32">
        <f t="shared" si="1"/>
        <v>31</v>
      </c>
      <c r="Q24" s="29">
        <f t="array" ref="Q24">SUMPRODUCT(LARGE(C24:H24,{1,2,3,4}))</f>
        <v>7434</v>
      </c>
      <c r="R24" s="31">
        <f t="array" ref="R24">SUMPRODUCT(LARGE(C24:H24,{1,2}))</f>
        <v>3781</v>
      </c>
      <c r="S24" s="31">
        <f t="array" ref="S24">SUMPRODUCT(LARGE(C24:H24,{1,2,3}))</f>
        <v>5631</v>
      </c>
      <c r="T24" s="27">
        <v>4</v>
      </c>
      <c r="U24" s="51">
        <f t="array" ref="U24">SUMPRODUCT(LARGE(J24:O24,{1,2,3,4}))</f>
        <v>25</v>
      </c>
      <c r="V24" s="27">
        <f t="shared" si="2"/>
        <v>29</v>
      </c>
      <c r="W24" s="91">
        <f t="shared" si="3"/>
        <v>227.47916666666666</v>
      </c>
    </row>
    <row r="25" spans="1:23" ht="15.75" customHeight="1">
      <c r="A25" s="26">
        <v>23</v>
      </c>
      <c r="B25" s="26" t="s">
        <v>60</v>
      </c>
      <c r="C25" s="27">
        <f>VLOOKUP($B25,'Mens Master'!$A$2:$G$25,2,FALSE)</f>
        <v>1760</v>
      </c>
      <c r="D25" s="31">
        <f>VLOOKUP($B25,'Mens Master'!$A$2:$G$25,3,FALSE)</f>
        <v>1748</v>
      </c>
      <c r="E25" s="27">
        <f>VLOOKUP($B25,'Mens Master'!$A$2:$G$25,4,FALSE)</f>
        <v>1777</v>
      </c>
      <c r="F25" s="27">
        <f>VLOOKUP($B25,'Mens Master'!$A$2:$G$26,5,FALSE)</f>
        <v>1967</v>
      </c>
      <c r="G25" s="51">
        <f>VLOOKUP($B25,'Mens Master'!$A$2:$G$25,6,FALSE)</f>
        <v>0</v>
      </c>
      <c r="H25" s="31">
        <f>VLOOKUP($B25,'Mens Master'!$A$2:$G$25,7,FALSE)</f>
        <v>0</v>
      </c>
      <c r="I25" s="30">
        <f t="shared" si="0"/>
        <v>7252</v>
      </c>
      <c r="J25" s="24">
        <v>2</v>
      </c>
      <c r="K25" s="24">
        <v>2</v>
      </c>
      <c r="L25" s="27">
        <v>4</v>
      </c>
      <c r="M25" s="27">
        <v>11</v>
      </c>
      <c r="N25" s="27">
        <v>3</v>
      </c>
      <c r="O25" s="27"/>
      <c r="P25" s="32">
        <f t="shared" si="1"/>
        <v>22</v>
      </c>
      <c r="Q25" s="29">
        <f t="array" ref="Q25">SUMPRODUCT(LARGE(C25:H25,{1,2,3,4}))</f>
        <v>7252</v>
      </c>
      <c r="R25" s="31">
        <f t="array" ref="R25">SUMPRODUCT(LARGE(C25:H25,{1,2}))</f>
        <v>3744</v>
      </c>
      <c r="S25" s="31">
        <f t="array" ref="S25">SUMPRODUCT(LARGE(C25:H25,{1,2,3}))</f>
        <v>5504</v>
      </c>
      <c r="T25" s="27">
        <v>3</v>
      </c>
      <c r="U25" s="51">
        <f t="array" ref="U25">SUMPRODUCT(LARGE(J25:O25,{1,2,3,4}))</f>
        <v>20</v>
      </c>
      <c r="V25" s="27">
        <f t="shared" si="2"/>
        <v>23</v>
      </c>
      <c r="W25" s="91">
        <f t="shared" si="3"/>
        <v>151.08333333333334</v>
      </c>
    </row>
    <row r="26" spans="1:23" ht="15.75" customHeight="1">
      <c r="A26" s="26">
        <v>24</v>
      </c>
      <c r="B26" s="26" t="s">
        <v>61</v>
      </c>
      <c r="C26" s="27">
        <f>VLOOKUP($B26,'Mens Master'!$A$2:$G$25,2,FALSE)</f>
        <v>2095</v>
      </c>
      <c r="D26" s="31">
        <f>VLOOKUP($B26,'Mens Master'!$A$2:$G$25,3,FALSE)</f>
        <v>1883</v>
      </c>
      <c r="E26" s="27">
        <f>VLOOKUP($B26,'Mens Master'!$A$2:$G$25,4,FALSE)</f>
        <v>0</v>
      </c>
      <c r="F26" s="27">
        <f>VLOOKUP($B26,'Mens Master'!$A$2:$G$26,5,FALSE)</f>
        <v>0</v>
      </c>
      <c r="G26" s="51">
        <f>VLOOKUP($B26,'Mens Master'!$A$2:$G$25,6,FALSE)</f>
        <v>0</v>
      </c>
      <c r="H26" s="31">
        <f>VLOOKUP($B26,'Mens Master'!$A$2:$G$25,7,FALSE)</f>
        <v>0</v>
      </c>
      <c r="I26" s="42">
        <f t="shared" si="0"/>
        <v>3978</v>
      </c>
      <c r="J26" s="31">
        <v>16</v>
      </c>
      <c r="K26" s="31">
        <v>6</v>
      </c>
      <c r="L26" s="27"/>
      <c r="M26" s="27"/>
      <c r="N26" s="24"/>
      <c r="O26" s="27"/>
      <c r="P26" s="32">
        <f t="shared" si="1"/>
        <v>22</v>
      </c>
      <c r="Q26" s="51">
        <f t="array" ref="Q26">SUMPRODUCT(LARGE(C26:H26,{1,2,3,4}))</f>
        <v>3978</v>
      </c>
      <c r="R26" s="27">
        <f t="array" ref="R26">SUMPRODUCT(LARGE(C26:H26,{1,2}))</f>
        <v>3978</v>
      </c>
      <c r="S26" s="31">
        <f t="array" ref="S26">SUMPRODUCT(LARGE(C26:H26,{1,2,3}))</f>
        <v>3978</v>
      </c>
      <c r="T26" s="27">
        <v>2</v>
      </c>
      <c r="U26" s="51" t="e">
        <f t="array" ref="U26">SUMPRODUCT(LARGE(J26:O26,{1,2,3,4}))</f>
        <v>#NUM!</v>
      </c>
      <c r="V26" s="27">
        <v>22</v>
      </c>
      <c r="W26" s="91">
        <f t="shared" si="3"/>
        <v>82.875</v>
      </c>
    </row>
    <row r="27" spans="1:23" ht="15.75" customHeight="1">
      <c r="A27" s="26">
        <v>25</v>
      </c>
      <c r="B27" s="53" t="s">
        <v>62</v>
      </c>
      <c r="C27" s="27">
        <f>VLOOKUP($B27,'Mens Master'!$A$2:$G$26,2,FALSE)</f>
        <v>0</v>
      </c>
      <c r="D27" s="31">
        <f>VLOOKUP($B27,'Mens Master'!$A$2:$G$26,3,FALSE)</f>
        <v>0</v>
      </c>
      <c r="E27" s="27">
        <f>VLOOKUP($B27,'Mens Master'!$A$2:$G$26,4,FALSE)</f>
        <v>1845</v>
      </c>
      <c r="F27" s="27">
        <f>VLOOKUP($B27,'Mens Master'!$A$2:$G$26,5,FALSE)</f>
        <v>0</v>
      </c>
      <c r="G27" s="51"/>
      <c r="H27" s="31"/>
      <c r="I27" s="54">
        <f t="shared" si="0"/>
        <v>1845</v>
      </c>
      <c r="J27" s="14"/>
      <c r="K27" s="14"/>
      <c r="L27" s="18">
        <v>7</v>
      </c>
      <c r="M27" s="18"/>
      <c r="N27" s="18"/>
      <c r="O27" s="18"/>
      <c r="P27" s="16">
        <f t="shared" si="1"/>
        <v>7</v>
      </c>
      <c r="Q27" s="51">
        <f t="array" ref="Q27">SUMPRODUCT(LARGE(C27:H27,{1,2,3,4}))</f>
        <v>1845</v>
      </c>
      <c r="R27" s="27">
        <f t="array" ref="R27">SUMPRODUCT(LARGE(C27:H27,{1,2}))</f>
        <v>1845</v>
      </c>
      <c r="S27" s="31">
        <f t="array" ref="S27">SUMPRODUCT(LARGE(C27:H27,{1,2,3}))</f>
        <v>1845</v>
      </c>
      <c r="T27" s="27">
        <v>1</v>
      </c>
      <c r="U27" s="51" t="e">
        <f t="array" ref="U27">SUMPRODUCT(LARGE(J27:O27,{1,2,3,4}))</f>
        <v>#NUM!</v>
      </c>
      <c r="V27" s="27">
        <v>7</v>
      </c>
      <c r="W27" s="91">
        <f t="shared" si="3"/>
        <v>57.65625</v>
      </c>
    </row>
    <row r="28" spans="1:23" ht="15.75" customHeight="1">
      <c r="A28" s="43"/>
      <c r="B28" s="43"/>
      <c r="C28" s="43"/>
      <c r="D28" s="43"/>
      <c r="E28" s="43"/>
      <c r="F28" s="43"/>
      <c r="G28" s="43"/>
      <c r="H28" s="43"/>
      <c r="I28" s="3"/>
      <c r="J28" s="43"/>
      <c r="K28" s="43"/>
      <c r="L28" s="43"/>
      <c r="M28" s="43"/>
      <c r="N28" s="43"/>
      <c r="O28" s="43"/>
      <c r="P28" s="3"/>
      <c r="Q28" s="3"/>
      <c r="R28" s="3"/>
      <c r="S28" s="3"/>
      <c r="T28" s="43"/>
      <c r="U28" s="3"/>
      <c r="V28" s="3"/>
      <c r="W28" s="55"/>
    </row>
    <row r="29" spans="1:23" ht="15.75" customHeight="1">
      <c r="A29" s="43"/>
      <c r="B29" s="43"/>
      <c r="C29" s="43"/>
      <c r="D29" s="43"/>
      <c r="E29" s="43"/>
      <c r="F29" s="43"/>
      <c r="G29" s="43"/>
      <c r="H29" s="43"/>
      <c r="I29" s="3"/>
      <c r="J29" s="43"/>
      <c r="K29" s="43"/>
      <c r="L29" s="43"/>
      <c r="M29" s="43"/>
      <c r="N29" s="43"/>
      <c r="O29" s="43"/>
      <c r="P29" s="3"/>
      <c r="Q29" s="3"/>
      <c r="R29" s="3"/>
      <c r="S29" s="3"/>
      <c r="T29" s="43"/>
      <c r="U29" s="3"/>
      <c r="V29" s="3"/>
      <c r="W29" s="55"/>
    </row>
    <row r="30" spans="1:23" ht="15.75" customHeight="1">
      <c r="A30" s="43"/>
      <c r="B30" s="43"/>
      <c r="C30" s="43"/>
      <c r="D30" s="43"/>
      <c r="E30" s="43"/>
      <c r="F30" s="43"/>
      <c r="G30" s="43"/>
      <c r="H30" s="43"/>
      <c r="I30" s="3"/>
      <c r="J30" s="43"/>
      <c r="K30" s="43"/>
      <c r="L30" s="43"/>
      <c r="M30" s="43"/>
      <c r="N30" s="43"/>
      <c r="O30" s="43"/>
      <c r="P30" s="3"/>
      <c r="Q30" s="3"/>
      <c r="R30" s="3"/>
      <c r="S30" s="3"/>
      <c r="T30" s="43"/>
      <c r="U30" s="3"/>
      <c r="V30" s="3"/>
      <c r="W30" s="55"/>
    </row>
    <row r="31" spans="1:23" ht="15.75" customHeight="1">
      <c r="A31" s="43"/>
      <c r="B31" s="43"/>
      <c r="C31" s="43"/>
      <c r="D31" s="43"/>
      <c r="E31" s="43"/>
      <c r="F31" s="43"/>
      <c r="G31" s="43"/>
      <c r="H31" s="43"/>
      <c r="I31" s="3"/>
      <c r="J31" s="43"/>
      <c r="K31" s="43"/>
      <c r="L31" s="43"/>
      <c r="M31" s="43"/>
      <c r="N31" s="43"/>
      <c r="O31" s="43"/>
      <c r="P31" s="3"/>
      <c r="Q31" s="3"/>
      <c r="R31" s="3"/>
      <c r="S31" s="3"/>
      <c r="T31" s="43"/>
      <c r="U31" s="3"/>
      <c r="V31" s="3"/>
      <c r="W31" s="55"/>
    </row>
    <row r="32" spans="1:23"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2:W25" xr:uid="{00000000-0009-0000-0000-000002000000}">
    <sortState xmlns:xlrd2="http://schemas.microsoft.com/office/spreadsheetml/2017/richdata2" ref="A2:W25">
      <sortCondition descending="1" ref="Q2:Q25"/>
      <sortCondition descending="1" ref="V2:V25"/>
      <sortCondition descending="1" ref="H2:H25"/>
    </sortState>
  </autoFilter>
  <customSheetViews>
    <customSheetView guid="{734D1127-CEF0-4AB7-90B4-3E36ACC3EB69}" filter="1" showAutoFilter="1">
      <pageMargins left="0.7" right="0.7" top="0.75" bottom="0.75" header="0.3" footer="0.3"/>
      <autoFilter ref="B4:W25" xr:uid="{643C6F37-4A37-4E5A-89CA-271E2855FE2C}">
        <sortState xmlns:xlrd2="http://schemas.microsoft.com/office/spreadsheetml/2017/richdata2" ref="B4:W25">
          <sortCondition descending="1" ref="Q4:Q25"/>
        </sortState>
      </autoFilter>
      <extLst>
        <ext uri="GoogleSheetsCustomDataVersion1">
          <go:sheetsCustomData xmlns:go="http://customooxmlschemas.google.com/" filterViewId="1933467348"/>
        </ext>
      </extLst>
    </customSheetView>
  </customSheetViews>
  <mergeCells count="9">
    <mergeCell ref="X7:Z7"/>
    <mergeCell ref="X8:Z8"/>
    <mergeCell ref="A1:B1"/>
    <mergeCell ref="C1:H1"/>
    <mergeCell ref="J1:O1"/>
    <mergeCell ref="X3:Z3"/>
    <mergeCell ref="X4:Z4"/>
    <mergeCell ref="X5:Z5"/>
    <mergeCell ref="X6:Z6"/>
  </mergeCells>
  <conditionalFormatting sqref="C3:C27">
    <cfRule type="expression" dxfId="7" priority="1">
      <formula>$C:$C=MAX(C:C)</formula>
    </cfRule>
  </conditionalFormatting>
  <conditionalFormatting sqref="D30">
    <cfRule type="notContainsBlanks" dxfId="6" priority="2">
      <formula>LEN(TRIM(D30))&gt;0</formula>
    </cfRule>
  </conditionalFormatting>
  <conditionalFormatting sqref="D3:H27">
    <cfRule type="expression" dxfId="5" priority="3">
      <formula>$D:$D=MAX(D:D)</formula>
    </cfRule>
  </conditionalFormatting>
  <conditionalFormatting sqref="E3:E27">
    <cfRule type="expression" dxfId="4" priority="4">
      <formula>$E:$E=MAX(E:E)</formula>
    </cfRule>
  </conditionalFormatting>
  <conditionalFormatting sqref="F3:F27">
    <cfRule type="expression" dxfId="3" priority="5">
      <formula>$F:$F=MAX(F:F)</formula>
    </cfRule>
  </conditionalFormatting>
  <conditionalFormatting sqref="G3:G27 H19:H20">
    <cfRule type="expression" dxfId="2" priority="6">
      <formula>$G:$G=MAX(G:G)</formula>
    </cfRule>
  </conditionalFormatting>
  <conditionalFormatting sqref="H3:H27">
    <cfRule type="expression" dxfId="1" priority="7">
      <formula>$H:$H=MAX(H:H)</formula>
    </cfRule>
  </conditionalFormatting>
  <conditionalFormatting sqref="V3:V27">
    <cfRule type="expression" dxfId="0" priority="8">
      <formula>U:U=0</formula>
    </cfRule>
  </conditionalFormatting>
  <pageMargins left="0.7" right="0.7" top="0.75" bottom="0.75" header="0" footer="0"/>
  <pageSetup scale="61"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G26"/>
  <sheetViews>
    <sheetView workbookViewId="0"/>
  </sheetViews>
  <sheetFormatPr defaultColWidth="14.44140625" defaultRowHeight="15" customHeight="1"/>
  <cols>
    <col min="1" max="1" width="18.109375" customWidth="1"/>
  </cols>
  <sheetData>
    <row r="1" spans="1:7">
      <c r="A1" s="43"/>
      <c r="B1" s="44">
        <v>1</v>
      </c>
      <c r="C1" s="44">
        <v>2</v>
      </c>
      <c r="D1" s="44">
        <v>3</v>
      </c>
      <c r="E1" s="44">
        <v>4</v>
      </c>
      <c r="F1" s="44">
        <v>5</v>
      </c>
      <c r="G1" s="44">
        <v>6</v>
      </c>
    </row>
    <row r="2" spans="1:7">
      <c r="A2" s="43" t="s">
        <v>36</v>
      </c>
      <c r="B2" s="3">
        <v>2173</v>
      </c>
      <c r="C2" s="3">
        <v>2222</v>
      </c>
      <c r="D2" s="19">
        <v>2100</v>
      </c>
      <c r="E2" s="19">
        <v>2242</v>
      </c>
      <c r="F2" s="3">
        <v>2481</v>
      </c>
      <c r="G2" s="3">
        <v>1988</v>
      </c>
    </row>
    <row r="3" spans="1:7">
      <c r="A3" s="43" t="s">
        <v>40</v>
      </c>
      <c r="B3" s="45">
        <v>2324</v>
      </c>
      <c r="C3" s="3">
        <v>2052</v>
      </c>
      <c r="D3" s="19">
        <v>2126</v>
      </c>
      <c r="E3" s="19">
        <v>2001</v>
      </c>
      <c r="F3" s="45">
        <v>2370</v>
      </c>
      <c r="G3" s="3">
        <v>2167</v>
      </c>
    </row>
    <row r="4" spans="1:7">
      <c r="A4" s="43" t="s">
        <v>44</v>
      </c>
      <c r="B4" s="3">
        <v>2155</v>
      </c>
      <c r="C4" s="3">
        <v>2218</v>
      </c>
      <c r="D4" s="19">
        <v>1874</v>
      </c>
      <c r="E4" s="19">
        <v>2220</v>
      </c>
      <c r="F4" s="3">
        <v>2000</v>
      </c>
      <c r="G4" s="3">
        <v>2125</v>
      </c>
    </row>
    <row r="5" spans="1:7">
      <c r="A5" s="43" t="s">
        <v>46</v>
      </c>
      <c r="B5" s="3">
        <v>2251</v>
      </c>
      <c r="C5" s="3">
        <v>2121</v>
      </c>
      <c r="D5" s="19">
        <v>1898</v>
      </c>
      <c r="E5" s="19">
        <v>1863</v>
      </c>
      <c r="F5" s="3">
        <v>2135</v>
      </c>
      <c r="G5" s="3">
        <v>2053</v>
      </c>
    </row>
    <row r="6" spans="1:7">
      <c r="A6" s="43" t="s">
        <v>38</v>
      </c>
      <c r="B6" s="3">
        <v>2005</v>
      </c>
      <c r="C6" s="45">
        <v>2317</v>
      </c>
      <c r="D6" s="19">
        <v>2088</v>
      </c>
      <c r="E6" s="19">
        <v>2265</v>
      </c>
      <c r="F6" s="3">
        <v>2254</v>
      </c>
      <c r="G6" s="45">
        <v>2177</v>
      </c>
    </row>
    <row r="7" spans="1:7">
      <c r="A7" s="43" t="s">
        <v>47</v>
      </c>
      <c r="B7" s="3">
        <v>2066</v>
      </c>
      <c r="C7" s="3">
        <v>2130</v>
      </c>
      <c r="D7" s="19">
        <v>1882</v>
      </c>
      <c r="E7" s="19">
        <v>2111</v>
      </c>
      <c r="F7" s="3">
        <v>2132</v>
      </c>
      <c r="G7" s="3">
        <v>2031</v>
      </c>
    </row>
    <row r="8" spans="1:7">
      <c r="A8" s="43" t="s">
        <v>42</v>
      </c>
      <c r="B8" s="3">
        <v>2223</v>
      </c>
      <c r="C8" s="3">
        <v>1972</v>
      </c>
      <c r="D8" s="19">
        <v>1854</v>
      </c>
      <c r="E8" s="19">
        <v>2062</v>
      </c>
      <c r="F8" s="3">
        <v>2371</v>
      </c>
      <c r="G8" s="3">
        <v>2143</v>
      </c>
    </row>
    <row r="9" spans="1:7">
      <c r="A9" s="43" t="s">
        <v>41</v>
      </c>
      <c r="B9" s="3">
        <v>1938</v>
      </c>
      <c r="C9" s="3">
        <v>2212</v>
      </c>
      <c r="D9" s="19">
        <v>1684</v>
      </c>
      <c r="E9" s="19">
        <v>2038</v>
      </c>
      <c r="F9" s="3">
        <v>2241</v>
      </c>
      <c r="G9" s="3">
        <v>2369</v>
      </c>
    </row>
    <row r="10" spans="1:7">
      <c r="A10" s="43" t="s">
        <v>51</v>
      </c>
      <c r="B10" s="3">
        <v>2068</v>
      </c>
      <c r="C10" s="3">
        <v>2079</v>
      </c>
      <c r="D10" s="19">
        <v>1938</v>
      </c>
      <c r="E10" s="19">
        <v>1908</v>
      </c>
      <c r="F10" s="3">
        <v>2028</v>
      </c>
      <c r="G10" s="3">
        <v>1944</v>
      </c>
    </row>
    <row r="11" spans="1:7">
      <c r="A11" s="43" t="s">
        <v>49</v>
      </c>
      <c r="B11" s="3">
        <v>2168</v>
      </c>
      <c r="C11" s="3">
        <v>1898</v>
      </c>
      <c r="D11" s="19">
        <v>1883</v>
      </c>
      <c r="E11" s="19">
        <v>2087</v>
      </c>
      <c r="F11" s="3">
        <v>2198</v>
      </c>
      <c r="G11" s="3">
        <v>1920</v>
      </c>
    </row>
    <row r="12" spans="1:7">
      <c r="A12" s="43" t="s">
        <v>52</v>
      </c>
      <c r="B12" s="3">
        <v>2166</v>
      </c>
      <c r="C12" s="3">
        <v>1896</v>
      </c>
      <c r="D12" s="19">
        <v>2027</v>
      </c>
      <c r="E12" s="19">
        <v>2026</v>
      </c>
      <c r="F12" s="3"/>
      <c r="G12" s="3"/>
    </row>
    <row r="13" spans="1:7">
      <c r="A13" s="43" t="s">
        <v>54</v>
      </c>
      <c r="B13" s="3">
        <v>2153</v>
      </c>
      <c r="C13" s="3">
        <v>1900</v>
      </c>
      <c r="D13" s="19">
        <v>1814</v>
      </c>
      <c r="E13" s="19">
        <v>2089</v>
      </c>
      <c r="F13" s="3"/>
      <c r="G13" s="3"/>
    </row>
    <row r="14" spans="1:7">
      <c r="A14" s="43" t="s">
        <v>57</v>
      </c>
      <c r="B14" s="3">
        <v>2062</v>
      </c>
      <c r="C14" s="3">
        <v>1957</v>
      </c>
      <c r="D14" s="19">
        <v>1885</v>
      </c>
      <c r="E14" s="19">
        <v>1907</v>
      </c>
      <c r="F14" s="3"/>
      <c r="G14" s="3"/>
    </row>
    <row r="15" spans="1:7">
      <c r="A15" s="43" t="s">
        <v>43</v>
      </c>
      <c r="B15" s="3">
        <v>2142</v>
      </c>
      <c r="C15" s="3">
        <v>1866</v>
      </c>
      <c r="D15" s="19">
        <v>1947</v>
      </c>
      <c r="E15" s="19">
        <v>2022</v>
      </c>
      <c r="F15" s="3">
        <v>2393</v>
      </c>
      <c r="G15" s="3">
        <v>2237</v>
      </c>
    </row>
    <row r="16" spans="1:7">
      <c r="A16" s="43" t="s">
        <v>50</v>
      </c>
      <c r="B16" s="3">
        <v>1937</v>
      </c>
      <c r="C16" s="3">
        <v>2070</v>
      </c>
      <c r="D16" s="19">
        <v>1998</v>
      </c>
      <c r="E16" s="19">
        <v>2017</v>
      </c>
      <c r="F16" s="3">
        <v>2239</v>
      </c>
      <c r="G16" s="3">
        <v>2002</v>
      </c>
    </row>
    <row r="17" spans="1:7">
      <c r="A17" s="43" t="s">
        <v>61</v>
      </c>
      <c r="B17" s="3">
        <v>2095</v>
      </c>
      <c r="C17" s="3">
        <v>1883</v>
      </c>
      <c r="F17" s="3"/>
      <c r="G17" s="3"/>
    </row>
    <row r="18" spans="1:7">
      <c r="A18" s="43" t="s">
        <v>55</v>
      </c>
      <c r="B18" s="3">
        <v>1988</v>
      </c>
      <c r="C18" s="3">
        <v>1979</v>
      </c>
      <c r="D18" s="19">
        <v>1919</v>
      </c>
      <c r="E18" s="19">
        <v>1935</v>
      </c>
      <c r="F18" s="3">
        <v>1948</v>
      </c>
      <c r="G18" s="3">
        <v>2025</v>
      </c>
    </row>
    <row r="19" spans="1:7">
      <c r="A19" s="43" t="s">
        <v>58</v>
      </c>
      <c r="B19" s="3">
        <v>2018</v>
      </c>
      <c r="C19" s="3">
        <v>1916</v>
      </c>
      <c r="D19" s="19">
        <v>2034</v>
      </c>
      <c r="E19" s="19">
        <v>1797</v>
      </c>
      <c r="F19" s="3"/>
      <c r="G19" s="3"/>
    </row>
    <row r="20" spans="1:7">
      <c r="A20" s="43" t="s">
        <v>56</v>
      </c>
      <c r="B20" s="3">
        <v>2071</v>
      </c>
      <c r="C20" s="3">
        <v>1858</v>
      </c>
      <c r="D20" s="19">
        <v>1816</v>
      </c>
      <c r="E20" s="19">
        <v>1899</v>
      </c>
      <c r="F20" s="3">
        <v>2053</v>
      </c>
      <c r="G20" s="3">
        <v>1863</v>
      </c>
    </row>
    <row r="21" spans="1:7">
      <c r="A21" s="43" t="s">
        <v>45</v>
      </c>
      <c r="B21" s="3">
        <v>1913</v>
      </c>
      <c r="C21" s="3">
        <v>1999</v>
      </c>
      <c r="D21" s="19">
        <v>1961</v>
      </c>
      <c r="E21" s="19">
        <v>1971</v>
      </c>
      <c r="F21" s="3">
        <v>2404</v>
      </c>
      <c r="G21" s="3">
        <v>2301</v>
      </c>
    </row>
    <row r="22" spans="1:7">
      <c r="A22" s="43" t="s">
        <v>48</v>
      </c>
      <c r="B22" s="3">
        <v>1781</v>
      </c>
      <c r="C22" s="3">
        <v>2068</v>
      </c>
      <c r="D22" s="19">
        <v>2041</v>
      </c>
      <c r="E22" s="19">
        <v>2128</v>
      </c>
      <c r="F22" s="3">
        <v>2197</v>
      </c>
      <c r="G22" s="3">
        <v>1901</v>
      </c>
    </row>
    <row r="23" spans="1:7">
      <c r="A23" s="43" t="s">
        <v>53</v>
      </c>
      <c r="B23" s="3">
        <v>1878</v>
      </c>
      <c r="C23" s="3">
        <v>1967</v>
      </c>
      <c r="D23" s="19">
        <v>1850</v>
      </c>
      <c r="E23" s="19">
        <v>1787</v>
      </c>
      <c r="F23" s="3">
        <v>2180</v>
      </c>
      <c r="G23" s="3">
        <v>1962</v>
      </c>
    </row>
    <row r="24" spans="1:7">
      <c r="A24" s="43" t="s">
        <v>59</v>
      </c>
      <c r="B24" s="3">
        <v>1803</v>
      </c>
      <c r="C24" s="3">
        <v>1773</v>
      </c>
      <c r="D24" s="19">
        <v>1712</v>
      </c>
      <c r="E24" s="19">
        <v>1850</v>
      </c>
      <c r="F24" s="3">
        <v>1927</v>
      </c>
      <c r="G24" s="3">
        <v>1854</v>
      </c>
    </row>
    <row r="25" spans="1:7">
      <c r="A25" s="43" t="s">
        <v>60</v>
      </c>
      <c r="B25" s="3">
        <v>1760</v>
      </c>
      <c r="C25" s="3">
        <v>1748</v>
      </c>
      <c r="D25" s="19">
        <v>1777</v>
      </c>
      <c r="E25" s="19">
        <v>1967</v>
      </c>
      <c r="F25" s="3"/>
      <c r="G25" s="3"/>
    </row>
    <row r="26" spans="1:7">
      <c r="A26" s="19" t="s">
        <v>62</v>
      </c>
      <c r="D26" s="19">
        <v>1845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V43"/>
  <sheetViews>
    <sheetView workbookViewId="0"/>
  </sheetViews>
  <sheetFormatPr defaultColWidth="14.44140625" defaultRowHeight="15" customHeight="1"/>
  <cols>
    <col min="1" max="1" width="18.109375" customWidth="1"/>
    <col min="3" max="5" width="14.44140625" hidden="1"/>
    <col min="6" max="6" width="15.6640625" customWidth="1"/>
    <col min="21" max="21" width="25.44140625" customWidth="1"/>
  </cols>
  <sheetData>
    <row r="1" spans="1:21">
      <c r="A1" s="53"/>
      <c r="B1" s="53" t="s">
        <v>63</v>
      </c>
      <c r="C1" s="53" t="s">
        <v>64</v>
      </c>
      <c r="D1" s="53" t="s">
        <v>65</v>
      </c>
      <c r="E1" s="53" t="s">
        <v>66</v>
      </c>
      <c r="F1" s="53" t="s">
        <v>67</v>
      </c>
      <c r="G1" s="56" t="s">
        <v>68</v>
      </c>
      <c r="H1" s="56" t="s">
        <v>69</v>
      </c>
      <c r="I1" s="56" t="s">
        <v>70</v>
      </c>
      <c r="J1" s="56" t="s">
        <v>71</v>
      </c>
      <c r="K1" s="57" t="s">
        <v>72</v>
      </c>
      <c r="L1" s="57" t="s">
        <v>73</v>
      </c>
      <c r="M1" s="57" t="s">
        <v>74</v>
      </c>
      <c r="N1" s="57" t="s">
        <v>71</v>
      </c>
      <c r="O1" s="58" t="s">
        <v>75</v>
      </c>
      <c r="P1" s="58" t="s">
        <v>73</v>
      </c>
      <c r="Q1" s="58" t="s">
        <v>74</v>
      </c>
      <c r="R1" s="58" t="s">
        <v>76</v>
      </c>
      <c r="S1" s="43"/>
      <c r="T1" s="43"/>
      <c r="U1" s="43"/>
    </row>
    <row r="2" spans="1:21">
      <c r="A2" s="53" t="s">
        <v>36</v>
      </c>
      <c r="B2" s="59">
        <f>VLOOKUP(A2,'Tournament Men Division'!B3:W27,16,)</f>
        <v>9118</v>
      </c>
      <c r="C2" s="60">
        <f>VLOOKUP(A2,'Tournament Men Division'!$B$3:$W$27,17,)</f>
        <v>4723</v>
      </c>
      <c r="D2" s="59">
        <f t="shared" ref="D2:D21" si="0">B2-C2</f>
        <v>4395</v>
      </c>
      <c r="E2" s="59">
        <f>VLOOKUP(A2,'Tournament Men Division'!B3:W27, 18,)</f>
        <v>6945</v>
      </c>
      <c r="F2" s="59">
        <f t="shared" ref="F2:F21" si="1">B2-E2</f>
        <v>2173</v>
      </c>
      <c r="G2" s="56"/>
      <c r="H2" s="56"/>
      <c r="I2" s="56"/>
      <c r="J2" s="56"/>
      <c r="K2" s="57">
        <f t="shared" ref="K2:K21" si="2">($U$7-B2)+D2</f>
        <v>4018</v>
      </c>
      <c r="L2" s="61">
        <f t="shared" ref="L2:L21" si="3">K2/16</f>
        <v>251.125</v>
      </c>
      <c r="M2" s="62">
        <f t="shared" ref="M2:M21" si="4">L2*8</f>
        <v>2009</v>
      </c>
      <c r="N2" s="62">
        <f t="shared" ref="N2:N21" si="5">(U$7-B2)+F2</f>
        <v>1796</v>
      </c>
      <c r="O2" s="63">
        <f t="shared" ref="O2:O21" si="6">((8800-B2)+D2)</f>
        <v>4077</v>
      </c>
      <c r="P2" s="64">
        <f t="shared" ref="P2:P21" si="7">O2/16</f>
        <v>254.8125</v>
      </c>
      <c r="Q2" s="65">
        <f t="shared" ref="Q2:Q21" si="8">P2*8</f>
        <v>2038.5</v>
      </c>
      <c r="R2" s="65">
        <f t="shared" ref="R2:R21" si="9">((8800-B2)+F2)</f>
        <v>1855</v>
      </c>
      <c r="S2" s="43"/>
      <c r="T2" s="66"/>
      <c r="U2" s="66"/>
    </row>
    <row r="3" spans="1:21">
      <c r="A3" s="53" t="s">
        <v>38</v>
      </c>
      <c r="B3" s="59">
        <f>VLOOKUP(A3,'Tournament Men Division'!B4:W28,16,)</f>
        <v>9013</v>
      </c>
      <c r="C3" s="60">
        <f>VLOOKUP(A3,'Tournament Men Division'!$B$3:$W$27,17,)</f>
        <v>4582</v>
      </c>
      <c r="D3" s="59">
        <f t="shared" si="0"/>
        <v>4431</v>
      </c>
      <c r="E3" s="59">
        <f>VLOOKUP(A3,'Tournament Men Division'!B4:W28, 18,)</f>
        <v>6836</v>
      </c>
      <c r="F3" s="59">
        <f t="shared" si="1"/>
        <v>2177</v>
      </c>
      <c r="G3" s="67">
        <f t="shared" ref="G3:G21" si="10">(($B$2-B3)+$D3)</f>
        <v>4536</v>
      </c>
      <c r="H3" s="68">
        <f t="shared" ref="H3:H21" si="11">G3/16</f>
        <v>283.5</v>
      </c>
      <c r="I3" s="69">
        <f t="shared" ref="I3:I21" si="12">H3*8</f>
        <v>2268</v>
      </c>
      <c r="J3" s="69">
        <f t="shared" ref="J3:J21" si="13">(($B$2-B3)+F3)</f>
        <v>2282</v>
      </c>
      <c r="K3" s="57">
        <f t="shared" si="2"/>
        <v>4159</v>
      </c>
      <c r="L3" s="61">
        <f t="shared" si="3"/>
        <v>259.9375</v>
      </c>
      <c r="M3" s="62">
        <f t="shared" si="4"/>
        <v>2079.5</v>
      </c>
      <c r="N3" s="62">
        <f t="shared" si="5"/>
        <v>1905</v>
      </c>
      <c r="O3" s="63">
        <f t="shared" si="6"/>
        <v>4218</v>
      </c>
      <c r="P3" s="64">
        <f t="shared" si="7"/>
        <v>263.625</v>
      </c>
      <c r="Q3" s="65">
        <f t="shared" si="8"/>
        <v>2109</v>
      </c>
      <c r="R3" s="65">
        <f t="shared" si="9"/>
        <v>1964</v>
      </c>
      <c r="S3" s="10"/>
      <c r="T3" s="43"/>
      <c r="U3" s="10" t="s">
        <v>77</v>
      </c>
    </row>
    <row r="4" spans="1:21">
      <c r="A4" s="53" t="s">
        <v>40</v>
      </c>
      <c r="B4" s="59">
        <f>VLOOKUP(A4,'Tournament Men Division'!B5:W29,16,)</f>
        <v>8987</v>
      </c>
      <c r="C4" s="60">
        <f>VLOOKUP(A4,'Tournament Men Division'!$B$3:$W$27,17,)</f>
        <v>4694</v>
      </c>
      <c r="D4" s="59">
        <f t="shared" si="0"/>
        <v>4293</v>
      </c>
      <c r="E4" s="59">
        <f>VLOOKUP(A4,'Tournament Men Division'!B5:W29, 18,)</f>
        <v>6861</v>
      </c>
      <c r="F4" s="59">
        <f t="shared" si="1"/>
        <v>2126</v>
      </c>
      <c r="G4" s="67">
        <f t="shared" si="10"/>
        <v>4424</v>
      </c>
      <c r="H4" s="70">
        <f t="shared" si="11"/>
        <v>276.5</v>
      </c>
      <c r="I4" s="71">
        <f t="shared" si="12"/>
        <v>2212</v>
      </c>
      <c r="J4" s="69">
        <f t="shared" si="13"/>
        <v>2257</v>
      </c>
      <c r="K4" s="57">
        <f t="shared" si="2"/>
        <v>4047</v>
      </c>
      <c r="L4" s="61">
        <f t="shared" si="3"/>
        <v>252.9375</v>
      </c>
      <c r="M4" s="62">
        <f t="shared" si="4"/>
        <v>2023.5</v>
      </c>
      <c r="N4" s="62">
        <f t="shared" si="5"/>
        <v>1880</v>
      </c>
      <c r="O4" s="63">
        <f t="shared" si="6"/>
        <v>4106</v>
      </c>
      <c r="P4" s="64">
        <f t="shared" si="7"/>
        <v>256.625</v>
      </c>
      <c r="Q4" s="65">
        <f t="shared" si="8"/>
        <v>2053</v>
      </c>
      <c r="R4" s="65">
        <f t="shared" si="9"/>
        <v>1939</v>
      </c>
      <c r="S4" s="10"/>
      <c r="T4" s="43" t="s">
        <v>78</v>
      </c>
      <c r="U4" s="72">
        <v>8856</v>
      </c>
    </row>
    <row r="5" spans="1:21">
      <c r="A5" s="53" t="s">
        <v>44</v>
      </c>
      <c r="B5" s="59">
        <f>VLOOKUP(A5,'Tournament Men Division'!B6:W30,16,)</f>
        <v>8718</v>
      </c>
      <c r="C5" s="60">
        <f>VLOOKUP(A5,'Tournament Men Division'!$B$3:$W$27,17,)</f>
        <v>4438</v>
      </c>
      <c r="D5" s="59">
        <f t="shared" si="0"/>
        <v>4280</v>
      </c>
      <c r="E5" s="59">
        <f>VLOOKUP(A5,'Tournament Men Division'!B6:W30, 18,)</f>
        <v>6593</v>
      </c>
      <c r="F5" s="59">
        <f t="shared" si="1"/>
        <v>2125</v>
      </c>
      <c r="G5" s="67">
        <f t="shared" si="10"/>
        <v>4680</v>
      </c>
      <c r="H5" s="70">
        <f t="shared" si="11"/>
        <v>292.5</v>
      </c>
      <c r="I5" s="71">
        <f t="shared" si="12"/>
        <v>2340</v>
      </c>
      <c r="J5" s="69">
        <f t="shared" si="13"/>
        <v>2525</v>
      </c>
      <c r="K5" s="57">
        <f t="shared" si="2"/>
        <v>4303</v>
      </c>
      <c r="L5" s="61">
        <f t="shared" si="3"/>
        <v>268.9375</v>
      </c>
      <c r="M5" s="62">
        <f t="shared" si="4"/>
        <v>2151.5</v>
      </c>
      <c r="N5" s="62">
        <f t="shared" si="5"/>
        <v>2148</v>
      </c>
      <c r="O5" s="63">
        <f t="shared" si="6"/>
        <v>4362</v>
      </c>
      <c r="P5" s="64">
        <f t="shared" si="7"/>
        <v>272.625</v>
      </c>
      <c r="Q5" s="65">
        <f t="shared" si="8"/>
        <v>2181</v>
      </c>
      <c r="R5" s="65">
        <f t="shared" si="9"/>
        <v>2207</v>
      </c>
      <c r="S5" s="10"/>
      <c r="T5" s="43" t="s">
        <v>79</v>
      </c>
      <c r="U5" s="72">
        <v>8645</v>
      </c>
    </row>
    <row r="6" spans="1:21">
      <c r="A6" s="53" t="s">
        <v>47</v>
      </c>
      <c r="B6" s="59">
        <f>VLOOKUP(A6,'Tournament Men Division'!B7:W31,16,)</f>
        <v>8439</v>
      </c>
      <c r="C6" s="60">
        <f>VLOOKUP(A6,'Tournament Men Division'!$B$3:$W$27,17,)</f>
        <v>4262</v>
      </c>
      <c r="D6" s="59">
        <f t="shared" si="0"/>
        <v>4177</v>
      </c>
      <c r="E6" s="59">
        <f>VLOOKUP(A6,'Tournament Men Division'!B7:W31, 18,)</f>
        <v>6373</v>
      </c>
      <c r="F6" s="59">
        <f t="shared" si="1"/>
        <v>2066</v>
      </c>
      <c r="G6" s="67">
        <f t="shared" si="10"/>
        <v>4856</v>
      </c>
      <c r="H6" s="70">
        <f t="shared" si="11"/>
        <v>303.5</v>
      </c>
      <c r="I6" s="71">
        <f t="shared" si="12"/>
        <v>2428</v>
      </c>
      <c r="J6" s="69">
        <f t="shared" si="13"/>
        <v>2745</v>
      </c>
      <c r="K6" s="57">
        <f t="shared" si="2"/>
        <v>4479</v>
      </c>
      <c r="L6" s="61">
        <f t="shared" si="3"/>
        <v>279.9375</v>
      </c>
      <c r="M6" s="62">
        <f t="shared" si="4"/>
        <v>2239.5</v>
      </c>
      <c r="N6" s="62">
        <f t="shared" si="5"/>
        <v>2368</v>
      </c>
      <c r="O6" s="63">
        <f t="shared" si="6"/>
        <v>4538</v>
      </c>
      <c r="P6" s="64">
        <f t="shared" si="7"/>
        <v>283.625</v>
      </c>
      <c r="Q6" s="65">
        <f t="shared" si="8"/>
        <v>2269</v>
      </c>
      <c r="R6" s="65">
        <f t="shared" si="9"/>
        <v>2427</v>
      </c>
      <c r="S6" s="10"/>
      <c r="T6" s="43" t="s">
        <v>80</v>
      </c>
      <c r="U6" s="72">
        <v>8722</v>
      </c>
    </row>
    <row r="7" spans="1:21">
      <c r="A7" s="53" t="s">
        <v>46</v>
      </c>
      <c r="B7" s="59">
        <f>VLOOKUP(A7,'Tournament Men Division'!B8:W32,16,)</f>
        <v>8560</v>
      </c>
      <c r="C7" s="60">
        <f>VLOOKUP(A7,'Tournament Men Division'!$B$3:$W$27,17,)</f>
        <v>4386</v>
      </c>
      <c r="D7" s="59">
        <f t="shared" si="0"/>
        <v>4174</v>
      </c>
      <c r="E7" s="59">
        <f>VLOOKUP(A7,'Tournament Men Division'!B8:W32, 18,)</f>
        <v>6507</v>
      </c>
      <c r="F7" s="59">
        <f t="shared" si="1"/>
        <v>2053</v>
      </c>
      <c r="G7" s="67">
        <f t="shared" si="10"/>
        <v>4732</v>
      </c>
      <c r="H7" s="70">
        <f t="shared" si="11"/>
        <v>295.75</v>
      </c>
      <c r="I7" s="71">
        <f t="shared" si="12"/>
        <v>2366</v>
      </c>
      <c r="J7" s="69">
        <f t="shared" si="13"/>
        <v>2611</v>
      </c>
      <c r="K7" s="57">
        <f t="shared" si="2"/>
        <v>4355</v>
      </c>
      <c r="L7" s="61">
        <f t="shared" si="3"/>
        <v>272.1875</v>
      </c>
      <c r="M7" s="62">
        <f t="shared" si="4"/>
        <v>2177.5</v>
      </c>
      <c r="N7" s="62">
        <f t="shared" si="5"/>
        <v>2234</v>
      </c>
      <c r="O7" s="63">
        <f t="shared" si="6"/>
        <v>4414</v>
      </c>
      <c r="P7" s="64">
        <f t="shared" si="7"/>
        <v>275.875</v>
      </c>
      <c r="Q7" s="65">
        <f t="shared" si="8"/>
        <v>2207</v>
      </c>
      <c r="R7" s="65">
        <f t="shared" si="9"/>
        <v>2293</v>
      </c>
      <c r="S7" s="10"/>
      <c r="T7" s="66"/>
      <c r="U7" s="73">
        <f>AVERAGE(U4:U6)</f>
        <v>8741</v>
      </c>
    </row>
    <row r="8" spans="1:21">
      <c r="A8" s="53" t="s">
        <v>42</v>
      </c>
      <c r="B8" s="59" t="e">
        <f>VLOOKUP(A8,'Tournament Men Division'!B10:W34,16,)</f>
        <v>#N/A</v>
      </c>
      <c r="C8" s="60">
        <f>VLOOKUP(A8,'Tournament Men Division'!$B$3:$W$27,17,)</f>
        <v>4594</v>
      </c>
      <c r="D8" s="59" t="e">
        <f t="shared" si="0"/>
        <v>#N/A</v>
      </c>
      <c r="E8" s="59" t="e">
        <f>VLOOKUP(A8,'Tournament Men Division'!B9:W33, 18,)</f>
        <v>#N/A</v>
      </c>
      <c r="F8" s="59" t="e">
        <f t="shared" si="1"/>
        <v>#N/A</v>
      </c>
      <c r="G8" s="67" t="e">
        <f t="shared" si="10"/>
        <v>#N/A</v>
      </c>
      <c r="H8" s="70" t="e">
        <f t="shared" si="11"/>
        <v>#N/A</v>
      </c>
      <c r="I8" s="71" t="e">
        <f t="shared" si="12"/>
        <v>#N/A</v>
      </c>
      <c r="J8" s="69" t="e">
        <f t="shared" si="13"/>
        <v>#N/A</v>
      </c>
      <c r="K8" s="57" t="e">
        <f t="shared" si="2"/>
        <v>#N/A</v>
      </c>
      <c r="L8" s="61" t="e">
        <f t="shared" si="3"/>
        <v>#N/A</v>
      </c>
      <c r="M8" s="62" t="e">
        <f t="shared" si="4"/>
        <v>#N/A</v>
      </c>
      <c r="N8" s="62" t="e">
        <f t="shared" si="5"/>
        <v>#N/A</v>
      </c>
      <c r="O8" s="63" t="e">
        <f t="shared" si="6"/>
        <v>#N/A</v>
      </c>
      <c r="P8" s="64" t="e">
        <f t="shared" si="7"/>
        <v>#N/A</v>
      </c>
      <c r="Q8" s="65" t="e">
        <f t="shared" si="8"/>
        <v>#N/A</v>
      </c>
      <c r="R8" s="65" t="e">
        <f t="shared" si="9"/>
        <v>#N/A</v>
      </c>
      <c r="S8" s="43"/>
      <c r="T8" s="43"/>
      <c r="U8" s="43"/>
    </row>
    <row r="9" spans="1:21">
      <c r="A9" s="53" t="s">
        <v>49</v>
      </c>
      <c r="B9" s="59">
        <f>VLOOKUP(A9,'Tournament Men Division'!B11:W35,16,)</f>
        <v>8373</v>
      </c>
      <c r="C9" s="60">
        <f>VLOOKUP(A9,'Tournament Men Division'!$B$3:$W$27,17,)</f>
        <v>4366</v>
      </c>
      <c r="D9" s="59">
        <f t="shared" si="0"/>
        <v>4007</v>
      </c>
      <c r="E9" s="59">
        <f>VLOOKUP(A9,'Tournament Men Division'!B10:W34, 18,)</f>
        <v>6453</v>
      </c>
      <c r="F9" s="59">
        <f t="shared" si="1"/>
        <v>1920</v>
      </c>
      <c r="G9" s="67">
        <f t="shared" si="10"/>
        <v>4752</v>
      </c>
      <c r="H9" s="70">
        <f t="shared" si="11"/>
        <v>297</v>
      </c>
      <c r="I9" s="71">
        <f t="shared" si="12"/>
        <v>2376</v>
      </c>
      <c r="J9" s="69">
        <f t="shared" si="13"/>
        <v>2665</v>
      </c>
      <c r="K9" s="57">
        <f t="shared" si="2"/>
        <v>4375</v>
      </c>
      <c r="L9" s="61">
        <f t="shared" si="3"/>
        <v>273.4375</v>
      </c>
      <c r="M9" s="62">
        <f t="shared" si="4"/>
        <v>2187.5</v>
      </c>
      <c r="N9" s="62">
        <f t="shared" si="5"/>
        <v>2288</v>
      </c>
      <c r="O9" s="63">
        <f t="shared" si="6"/>
        <v>4434</v>
      </c>
      <c r="P9" s="64">
        <f t="shared" si="7"/>
        <v>277.125</v>
      </c>
      <c r="Q9" s="65">
        <f t="shared" si="8"/>
        <v>2217</v>
      </c>
      <c r="R9" s="65">
        <f t="shared" si="9"/>
        <v>2347</v>
      </c>
      <c r="S9" s="43"/>
    </row>
    <row r="10" spans="1:21">
      <c r="A10" s="53" t="s">
        <v>50</v>
      </c>
      <c r="B10" s="59">
        <f>VLOOKUP(A10,'Tournament Men Division'!B12:W36,16,)</f>
        <v>8328</v>
      </c>
      <c r="C10" s="60">
        <f>VLOOKUP(A10,'Tournament Men Division'!$B$3:$W$27,17,)</f>
        <v>4309</v>
      </c>
      <c r="D10" s="59">
        <f t="shared" si="0"/>
        <v>4019</v>
      </c>
      <c r="E10" s="59">
        <f>VLOOKUP(A10,'Tournament Men Division'!B11:W35, 18,)</f>
        <v>6326</v>
      </c>
      <c r="F10" s="59">
        <f t="shared" si="1"/>
        <v>2002</v>
      </c>
      <c r="G10" s="67">
        <f t="shared" si="10"/>
        <v>4809</v>
      </c>
      <c r="H10" s="70">
        <f t="shared" si="11"/>
        <v>300.5625</v>
      </c>
      <c r="I10" s="71">
        <f t="shared" si="12"/>
        <v>2404.5</v>
      </c>
      <c r="J10" s="69">
        <f t="shared" si="13"/>
        <v>2792</v>
      </c>
      <c r="K10" s="57">
        <f t="shared" si="2"/>
        <v>4432</v>
      </c>
      <c r="L10" s="61">
        <f t="shared" si="3"/>
        <v>277</v>
      </c>
      <c r="M10" s="62">
        <f t="shared" si="4"/>
        <v>2216</v>
      </c>
      <c r="N10" s="62">
        <f t="shared" si="5"/>
        <v>2415</v>
      </c>
      <c r="O10" s="63">
        <f t="shared" si="6"/>
        <v>4491</v>
      </c>
      <c r="P10" s="64">
        <f t="shared" si="7"/>
        <v>280.6875</v>
      </c>
      <c r="Q10" s="65">
        <f t="shared" si="8"/>
        <v>2245.5</v>
      </c>
      <c r="R10" s="65">
        <f t="shared" si="9"/>
        <v>2474</v>
      </c>
      <c r="S10" s="43"/>
    </row>
    <row r="11" spans="1:21">
      <c r="A11" s="53" t="s">
        <v>48</v>
      </c>
      <c r="B11" s="59">
        <f>VLOOKUP(A11,'Tournament Men Division'!B13:W37,16,)</f>
        <v>8434</v>
      </c>
      <c r="C11" s="60">
        <f>VLOOKUP(A11,'Tournament Men Division'!$B$3:$W$27,17,)</f>
        <v>4325</v>
      </c>
      <c r="D11" s="59">
        <f t="shared" si="0"/>
        <v>4109</v>
      </c>
      <c r="E11" s="59">
        <f>VLOOKUP(A11,'Tournament Men Division'!B12:W36, 18,)</f>
        <v>6393</v>
      </c>
      <c r="F11" s="59">
        <f t="shared" si="1"/>
        <v>2041</v>
      </c>
      <c r="G11" s="67">
        <f t="shared" si="10"/>
        <v>4793</v>
      </c>
      <c r="H11" s="70">
        <f t="shared" si="11"/>
        <v>299.5625</v>
      </c>
      <c r="I11" s="71">
        <f t="shared" si="12"/>
        <v>2396.5</v>
      </c>
      <c r="J11" s="69">
        <f t="shared" si="13"/>
        <v>2725</v>
      </c>
      <c r="K11" s="57">
        <f t="shared" si="2"/>
        <v>4416</v>
      </c>
      <c r="L11" s="61">
        <f t="shared" si="3"/>
        <v>276</v>
      </c>
      <c r="M11" s="62">
        <f t="shared" si="4"/>
        <v>2208</v>
      </c>
      <c r="N11" s="62">
        <f t="shared" si="5"/>
        <v>2348</v>
      </c>
      <c r="O11" s="63">
        <f t="shared" si="6"/>
        <v>4475</v>
      </c>
      <c r="P11" s="64">
        <f t="shared" si="7"/>
        <v>279.6875</v>
      </c>
      <c r="Q11" s="65">
        <f t="shared" si="8"/>
        <v>2237.5</v>
      </c>
      <c r="R11" s="65">
        <f t="shared" si="9"/>
        <v>2407</v>
      </c>
      <c r="S11" s="43"/>
    </row>
    <row r="12" spans="1:21">
      <c r="A12" s="53" t="s">
        <v>51</v>
      </c>
      <c r="B12" s="59">
        <f>VLOOKUP(A12,'Tournament Men Division'!B14:W38,16,)</f>
        <v>8119</v>
      </c>
      <c r="C12" s="60">
        <f>VLOOKUP(A12,'Tournament Men Division'!$B$3:$W$27,17,)</f>
        <v>4147</v>
      </c>
      <c r="D12" s="59">
        <f t="shared" si="0"/>
        <v>3972</v>
      </c>
      <c r="E12" s="59">
        <f>VLOOKUP(A12,'Tournament Men Division'!B13:W37, 18,)</f>
        <v>6175</v>
      </c>
      <c r="F12" s="59">
        <f t="shared" si="1"/>
        <v>1944</v>
      </c>
      <c r="G12" s="67">
        <f t="shared" si="10"/>
        <v>4971</v>
      </c>
      <c r="H12" s="70">
        <f t="shared" si="11"/>
        <v>310.6875</v>
      </c>
      <c r="I12" s="71">
        <f t="shared" si="12"/>
        <v>2485.5</v>
      </c>
      <c r="J12" s="69">
        <f t="shared" si="13"/>
        <v>2943</v>
      </c>
      <c r="K12" s="57">
        <f t="shared" si="2"/>
        <v>4594</v>
      </c>
      <c r="L12" s="61">
        <f t="shared" si="3"/>
        <v>287.125</v>
      </c>
      <c r="M12" s="62">
        <f t="shared" si="4"/>
        <v>2297</v>
      </c>
      <c r="N12" s="62">
        <f t="shared" si="5"/>
        <v>2566</v>
      </c>
      <c r="O12" s="63">
        <f t="shared" si="6"/>
        <v>4653</v>
      </c>
      <c r="P12" s="64">
        <f t="shared" si="7"/>
        <v>290.8125</v>
      </c>
      <c r="Q12" s="65">
        <f t="shared" si="8"/>
        <v>2326.5</v>
      </c>
      <c r="R12" s="65">
        <f t="shared" si="9"/>
        <v>2625</v>
      </c>
      <c r="S12" s="43"/>
    </row>
    <row r="13" spans="1:21">
      <c r="A13" s="53" t="s">
        <v>43</v>
      </c>
      <c r="B13" s="59" t="e">
        <f>VLOOKUP(A13,'Tournament Men Division'!B15:W39,16,)</f>
        <v>#N/A</v>
      </c>
      <c r="C13" s="60">
        <f>VLOOKUP(A13,'Tournament Men Division'!$B$3:$W$27,17,)</f>
        <v>4630</v>
      </c>
      <c r="D13" s="59" t="e">
        <f t="shared" si="0"/>
        <v>#N/A</v>
      </c>
      <c r="E13" s="59" t="e">
        <f>VLOOKUP(A13,'Tournament Men Division'!B14:W38, 18,)</f>
        <v>#N/A</v>
      </c>
      <c r="F13" s="59" t="e">
        <f t="shared" si="1"/>
        <v>#N/A</v>
      </c>
      <c r="G13" s="67" t="e">
        <f t="shared" si="10"/>
        <v>#N/A</v>
      </c>
      <c r="H13" s="70" t="e">
        <f t="shared" si="11"/>
        <v>#N/A</v>
      </c>
      <c r="I13" s="71" t="e">
        <f t="shared" si="12"/>
        <v>#N/A</v>
      </c>
      <c r="J13" s="69" t="e">
        <f t="shared" si="13"/>
        <v>#N/A</v>
      </c>
      <c r="K13" s="57" t="e">
        <f t="shared" si="2"/>
        <v>#N/A</v>
      </c>
      <c r="L13" s="61" t="e">
        <f t="shared" si="3"/>
        <v>#N/A</v>
      </c>
      <c r="M13" s="62" t="e">
        <f t="shared" si="4"/>
        <v>#N/A</v>
      </c>
      <c r="N13" s="62" t="e">
        <f t="shared" si="5"/>
        <v>#N/A</v>
      </c>
      <c r="O13" s="63" t="e">
        <f t="shared" si="6"/>
        <v>#N/A</v>
      </c>
      <c r="P13" s="64" t="e">
        <f t="shared" si="7"/>
        <v>#N/A</v>
      </c>
      <c r="Q13" s="65" t="e">
        <f t="shared" si="8"/>
        <v>#N/A</v>
      </c>
      <c r="R13" s="65" t="e">
        <f t="shared" si="9"/>
        <v>#N/A</v>
      </c>
      <c r="S13" s="43"/>
    </row>
    <row r="14" spans="1:21">
      <c r="A14" s="53" t="s">
        <v>41</v>
      </c>
      <c r="B14" s="59" t="e">
        <f>VLOOKUP(A14,'Tournament Men Division'!B17:W41,16,)</f>
        <v>#N/A</v>
      </c>
      <c r="C14" s="60">
        <f>VLOOKUP(A14,'Tournament Men Division'!$B$3:$W$27,17,)</f>
        <v>4610</v>
      </c>
      <c r="D14" s="59" t="e">
        <f t="shared" si="0"/>
        <v>#N/A</v>
      </c>
      <c r="E14" s="59" t="e">
        <f>VLOOKUP(A14,'Tournament Men Division'!B15:W39, 18,)</f>
        <v>#N/A</v>
      </c>
      <c r="F14" s="59" t="e">
        <f t="shared" si="1"/>
        <v>#N/A</v>
      </c>
      <c r="G14" s="67" t="e">
        <f t="shared" si="10"/>
        <v>#N/A</v>
      </c>
      <c r="H14" s="70" t="e">
        <f t="shared" si="11"/>
        <v>#N/A</v>
      </c>
      <c r="I14" s="71" t="e">
        <f t="shared" si="12"/>
        <v>#N/A</v>
      </c>
      <c r="J14" s="69" t="e">
        <f t="shared" si="13"/>
        <v>#N/A</v>
      </c>
      <c r="K14" s="57" t="e">
        <f t="shared" si="2"/>
        <v>#N/A</v>
      </c>
      <c r="L14" s="61" t="e">
        <f t="shared" si="3"/>
        <v>#N/A</v>
      </c>
      <c r="M14" s="62" t="e">
        <f t="shared" si="4"/>
        <v>#N/A</v>
      </c>
      <c r="N14" s="62" t="e">
        <f t="shared" si="5"/>
        <v>#N/A</v>
      </c>
      <c r="O14" s="63" t="e">
        <f t="shared" si="6"/>
        <v>#N/A</v>
      </c>
      <c r="P14" s="64" t="e">
        <f t="shared" si="7"/>
        <v>#N/A</v>
      </c>
      <c r="Q14" s="65" t="e">
        <f t="shared" si="8"/>
        <v>#N/A</v>
      </c>
      <c r="R14" s="65" t="e">
        <f t="shared" si="9"/>
        <v>#N/A</v>
      </c>
      <c r="S14" s="43"/>
      <c r="T14" s="43"/>
      <c r="U14" s="43"/>
    </row>
    <row r="15" spans="1:21">
      <c r="A15" s="53" t="s">
        <v>45</v>
      </c>
      <c r="B15" s="59" t="e">
        <f>VLOOKUP(A15,'Tournament Men Division'!B18:W42,16,)</f>
        <v>#N/A</v>
      </c>
      <c r="C15" s="60">
        <f>VLOOKUP(A15,'Tournament Men Division'!$B$3:$W$27,17,)</f>
        <v>4705</v>
      </c>
      <c r="D15" s="59" t="e">
        <f t="shared" si="0"/>
        <v>#N/A</v>
      </c>
      <c r="E15" s="59" t="e">
        <f>VLOOKUP(A15,'Tournament Men Division'!B16:W40, 18,)</f>
        <v>#N/A</v>
      </c>
      <c r="F15" s="59" t="e">
        <f t="shared" si="1"/>
        <v>#N/A</v>
      </c>
      <c r="G15" s="67" t="e">
        <f t="shared" si="10"/>
        <v>#N/A</v>
      </c>
      <c r="H15" s="70" t="e">
        <f t="shared" si="11"/>
        <v>#N/A</v>
      </c>
      <c r="I15" s="71" t="e">
        <f t="shared" si="12"/>
        <v>#N/A</v>
      </c>
      <c r="J15" s="69" t="e">
        <f t="shared" si="13"/>
        <v>#N/A</v>
      </c>
      <c r="K15" s="57" t="e">
        <f t="shared" si="2"/>
        <v>#N/A</v>
      </c>
      <c r="L15" s="61" t="e">
        <f t="shared" si="3"/>
        <v>#N/A</v>
      </c>
      <c r="M15" s="62" t="e">
        <f t="shared" si="4"/>
        <v>#N/A</v>
      </c>
      <c r="N15" s="62" t="e">
        <f t="shared" si="5"/>
        <v>#N/A</v>
      </c>
      <c r="O15" s="63" t="e">
        <f t="shared" si="6"/>
        <v>#N/A</v>
      </c>
      <c r="P15" s="64" t="e">
        <f t="shared" si="7"/>
        <v>#N/A</v>
      </c>
      <c r="Q15" s="65" t="e">
        <f t="shared" si="8"/>
        <v>#N/A</v>
      </c>
      <c r="R15" s="65" t="e">
        <f t="shared" si="9"/>
        <v>#N/A</v>
      </c>
      <c r="S15" s="43"/>
      <c r="T15" s="43"/>
      <c r="U15" s="43"/>
    </row>
    <row r="16" spans="1:21">
      <c r="A16" s="53" t="s">
        <v>55</v>
      </c>
      <c r="B16" s="59">
        <f>VLOOKUP(A16,'Tournament Men Division'!B19:W43,16,)</f>
        <v>7940</v>
      </c>
      <c r="C16" s="60">
        <f>VLOOKUP(A16,'Tournament Men Division'!$B$3:$W$27,17,)</f>
        <v>4013</v>
      </c>
      <c r="D16" s="59">
        <f t="shared" si="0"/>
        <v>3927</v>
      </c>
      <c r="E16" s="59">
        <f>VLOOKUP(A16,'Tournament Men Division'!B17:W41, 18,)</f>
        <v>5992</v>
      </c>
      <c r="F16" s="59">
        <f t="shared" si="1"/>
        <v>1948</v>
      </c>
      <c r="G16" s="67">
        <f t="shared" si="10"/>
        <v>5105</v>
      </c>
      <c r="H16" s="70">
        <f t="shared" si="11"/>
        <v>319.0625</v>
      </c>
      <c r="I16" s="71">
        <f t="shared" si="12"/>
        <v>2552.5</v>
      </c>
      <c r="J16" s="69">
        <f t="shared" si="13"/>
        <v>3126</v>
      </c>
      <c r="K16" s="57">
        <f t="shared" si="2"/>
        <v>4728</v>
      </c>
      <c r="L16" s="61">
        <f t="shared" si="3"/>
        <v>295.5</v>
      </c>
      <c r="M16" s="62">
        <f t="shared" si="4"/>
        <v>2364</v>
      </c>
      <c r="N16" s="62">
        <f t="shared" si="5"/>
        <v>2749</v>
      </c>
      <c r="O16" s="63">
        <f t="shared" si="6"/>
        <v>4787</v>
      </c>
      <c r="P16" s="64">
        <f t="shared" si="7"/>
        <v>299.1875</v>
      </c>
      <c r="Q16" s="65">
        <f t="shared" si="8"/>
        <v>2393.5</v>
      </c>
      <c r="R16" s="65">
        <f t="shared" si="9"/>
        <v>2808</v>
      </c>
      <c r="S16" s="43"/>
      <c r="T16" s="43"/>
      <c r="U16" s="43"/>
    </row>
    <row r="17" spans="1:22">
      <c r="A17" s="53" t="s">
        <v>57</v>
      </c>
      <c r="B17" s="59">
        <f>VLOOKUP(A17,'Tournament Men Division'!B20:W44,16,)</f>
        <v>7811</v>
      </c>
      <c r="C17" s="60">
        <f>VLOOKUP(A17,'Tournament Men Division'!$B$3:$W$27,17,)</f>
        <v>4019</v>
      </c>
      <c r="D17" s="59">
        <f t="shared" si="0"/>
        <v>3792</v>
      </c>
      <c r="E17" s="59">
        <f>VLOOKUP(A17,'Tournament Men Division'!B18:W42, 18,)</f>
        <v>5926</v>
      </c>
      <c r="F17" s="59">
        <f t="shared" si="1"/>
        <v>1885</v>
      </c>
      <c r="G17" s="67">
        <f t="shared" si="10"/>
        <v>5099</v>
      </c>
      <c r="H17" s="70">
        <f t="shared" si="11"/>
        <v>318.6875</v>
      </c>
      <c r="I17" s="71">
        <f t="shared" si="12"/>
        <v>2549.5</v>
      </c>
      <c r="J17" s="69">
        <f t="shared" si="13"/>
        <v>3192</v>
      </c>
      <c r="K17" s="57">
        <f t="shared" si="2"/>
        <v>4722</v>
      </c>
      <c r="L17" s="61">
        <f t="shared" si="3"/>
        <v>295.125</v>
      </c>
      <c r="M17" s="62">
        <f t="shared" si="4"/>
        <v>2361</v>
      </c>
      <c r="N17" s="62">
        <f t="shared" si="5"/>
        <v>2815</v>
      </c>
      <c r="O17" s="63">
        <f t="shared" si="6"/>
        <v>4781</v>
      </c>
      <c r="P17" s="64">
        <f t="shared" si="7"/>
        <v>298.8125</v>
      </c>
      <c r="Q17" s="65">
        <f t="shared" si="8"/>
        <v>2390.5</v>
      </c>
      <c r="R17" s="65">
        <f t="shared" si="9"/>
        <v>2874</v>
      </c>
      <c r="S17" s="43"/>
      <c r="T17" s="101" t="s">
        <v>81</v>
      </c>
      <c r="U17" s="93"/>
      <c r="V17" s="93"/>
    </row>
    <row r="18" spans="1:22">
      <c r="A18" s="53" t="s">
        <v>58</v>
      </c>
      <c r="B18" s="59">
        <f>VLOOKUP(A18,'Tournament Men Division'!B21:W45,16,)</f>
        <v>7765</v>
      </c>
      <c r="C18" s="60">
        <f>VLOOKUP(A18,'Tournament Men Division'!$B$3:$W$27,17,)</f>
        <v>4052</v>
      </c>
      <c r="D18" s="59">
        <f t="shared" si="0"/>
        <v>3713</v>
      </c>
      <c r="E18" s="59">
        <f>VLOOKUP(A18,'Tournament Men Division'!B19:W43, 18,)</f>
        <v>5968</v>
      </c>
      <c r="F18" s="59">
        <f t="shared" si="1"/>
        <v>1797</v>
      </c>
      <c r="G18" s="67">
        <f t="shared" si="10"/>
        <v>5066</v>
      </c>
      <c r="H18" s="70">
        <f t="shared" si="11"/>
        <v>316.625</v>
      </c>
      <c r="I18" s="71">
        <f t="shared" si="12"/>
        <v>2533</v>
      </c>
      <c r="J18" s="69">
        <f t="shared" si="13"/>
        <v>3150</v>
      </c>
      <c r="K18" s="57">
        <f t="shared" si="2"/>
        <v>4689</v>
      </c>
      <c r="L18" s="61">
        <f t="shared" si="3"/>
        <v>293.0625</v>
      </c>
      <c r="M18" s="62">
        <f t="shared" si="4"/>
        <v>2344.5</v>
      </c>
      <c r="N18" s="62">
        <f t="shared" si="5"/>
        <v>2773</v>
      </c>
      <c r="O18" s="63">
        <f t="shared" si="6"/>
        <v>4748</v>
      </c>
      <c r="P18" s="64">
        <f t="shared" si="7"/>
        <v>296.75</v>
      </c>
      <c r="Q18" s="65">
        <f t="shared" si="8"/>
        <v>2374</v>
      </c>
      <c r="R18" s="65">
        <f t="shared" si="9"/>
        <v>2832</v>
      </c>
      <c r="S18" s="43"/>
      <c r="T18" s="93"/>
      <c r="U18" s="93"/>
      <c r="V18" s="93"/>
    </row>
    <row r="19" spans="1:22">
      <c r="A19" s="53" t="s">
        <v>56</v>
      </c>
      <c r="B19" s="59" t="e">
        <f>VLOOKUP(A19,'Tournament Men Division'!B22:W46,16,)</f>
        <v>#N/A</v>
      </c>
      <c r="C19" s="60">
        <f>VLOOKUP(A19,'Tournament Men Division'!$B$3:$W$27,17,)</f>
        <v>4124</v>
      </c>
      <c r="D19" s="59" t="e">
        <f t="shared" si="0"/>
        <v>#N/A</v>
      </c>
      <c r="E19" s="59">
        <f>VLOOKUP(A19,'Tournament Men Division'!B20:W44, 18,)</f>
        <v>6023</v>
      </c>
      <c r="F19" s="59" t="e">
        <f t="shared" si="1"/>
        <v>#N/A</v>
      </c>
      <c r="G19" s="67" t="e">
        <f t="shared" si="10"/>
        <v>#N/A</v>
      </c>
      <c r="H19" s="70" t="e">
        <f t="shared" si="11"/>
        <v>#N/A</v>
      </c>
      <c r="I19" s="71" t="e">
        <f t="shared" si="12"/>
        <v>#N/A</v>
      </c>
      <c r="J19" s="69" t="e">
        <f t="shared" si="13"/>
        <v>#N/A</v>
      </c>
      <c r="K19" s="57" t="e">
        <f t="shared" si="2"/>
        <v>#N/A</v>
      </c>
      <c r="L19" s="61" t="e">
        <f t="shared" si="3"/>
        <v>#N/A</v>
      </c>
      <c r="M19" s="62" t="e">
        <f t="shared" si="4"/>
        <v>#N/A</v>
      </c>
      <c r="N19" s="62" t="e">
        <f t="shared" si="5"/>
        <v>#N/A</v>
      </c>
      <c r="O19" s="63" t="e">
        <f t="shared" si="6"/>
        <v>#N/A</v>
      </c>
      <c r="P19" s="64" t="e">
        <f t="shared" si="7"/>
        <v>#N/A</v>
      </c>
      <c r="Q19" s="65" t="e">
        <f t="shared" si="8"/>
        <v>#N/A</v>
      </c>
      <c r="R19" s="65" t="e">
        <f t="shared" si="9"/>
        <v>#N/A</v>
      </c>
      <c r="S19" s="43"/>
      <c r="T19" s="93"/>
      <c r="U19" s="93"/>
      <c r="V19" s="93"/>
    </row>
    <row r="20" spans="1:22">
      <c r="A20" s="53" t="s">
        <v>53</v>
      </c>
      <c r="B20" s="59" t="e">
        <f>VLOOKUP(A20,'Tournament Men Division'!B23:W47,16,)</f>
        <v>#N/A</v>
      </c>
      <c r="C20" s="60">
        <f>VLOOKUP(A20,'Tournament Men Division'!$B$3:$W$27,17,)</f>
        <v>4147</v>
      </c>
      <c r="D20" s="59" t="e">
        <f t="shared" si="0"/>
        <v>#N/A</v>
      </c>
      <c r="E20" s="59" t="e">
        <f>VLOOKUP(A20,'Tournament Men Division'!B21:W45, 18,)</f>
        <v>#N/A</v>
      </c>
      <c r="F20" s="59" t="e">
        <f t="shared" si="1"/>
        <v>#N/A</v>
      </c>
      <c r="G20" s="67" t="e">
        <f t="shared" si="10"/>
        <v>#N/A</v>
      </c>
      <c r="H20" s="70" t="e">
        <f t="shared" si="11"/>
        <v>#N/A</v>
      </c>
      <c r="I20" s="71" t="e">
        <f t="shared" si="12"/>
        <v>#N/A</v>
      </c>
      <c r="J20" s="69" t="e">
        <f t="shared" si="13"/>
        <v>#N/A</v>
      </c>
      <c r="K20" s="57" t="e">
        <f t="shared" si="2"/>
        <v>#N/A</v>
      </c>
      <c r="L20" s="61" t="e">
        <f t="shared" si="3"/>
        <v>#N/A</v>
      </c>
      <c r="M20" s="62" t="e">
        <f t="shared" si="4"/>
        <v>#N/A</v>
      </c>
      <c r="N20" s="62" t="e">
        <f t="shared" si="5"/>
        <v>#N/A</v>
      </c>
      <c r="O20" s="63" t="e">
        <f t="shared" si="6"/>
        <v>#N/A</v>
      </c>
      <c r="P20" s="64" t="e">
        <f t="shared" si="7"/>
        <v>#N/A</v>
      </c>
      <c r="Q20" s="65" t="e">
        <f t="shared" si="8"/>
        <v>#N/A</v>
      </c>
      <c r="R20" s="65" t="e">
        <f t="shared" si="9"/>
        <v>#N/A</v>
      </c>
      <c r="S20" s="43"/>
      <c r="T20" s="93"/>
      <c r="U20" s="93"/>
      <c r="V20" s="93"/>
    </row>
    <row r="21" spans="1:22">
      <c r="A21" s="53" t="s">
        <v>59</v>
      </c>
      <c r="B21" s="59" t="e">
        <f>VLOOKUP(A21,'Tournament Men Division'!B25:W49,16,)</f>
        <v>#N/A</v>
      </c>
      <c r="C21" s="60">
        <f>VLOOKUP(A21,'Tournament Men Division'!$B$3:$W$27,17,)</f>
        <v>3781</v>
      </c>
      <c r="D21" s="59" t="e">
        <f t="shared" si="0"/>
        <v>#N/A</v>
      </c>
      <c r="E21" s="59">
        <f>VLOOKUP(A21,'Tournament Men Division'!B22:W46, 18,)</f>
        <v>5631</v>
      </c>
      <c r="F21" s="59" t="e">
        <f t="shared" si="1"/>
        <v>#N/A</v>
      </c>
      <c r="G21" s="67" t="e">
        <f t="shared" si="10"/>
        <v>#N/A</v>
      </c>
      <c r="H21" s="70" t="e">
        <f t="shared" si="11"/>
        <v>#N/A</v>
      </c>
      <c r="I21" s="71" t="e">
        <f t="shared" si="12"/>
        <v>#N/A</v>
      </c>
      <c r="J21" s="69" t="e">
        <f t="shared" si="13"/>
        <v>#N/A</v>
      </c>
      <c r="K21" s="57" t="e">
        <f t="shared" si="2"/>
        <v>#N/A</v>
      </c>
      <c r="L21" s="61" t="e">
        <f t="shared" si="3"/>
        <v>#N/A</v>
      </c>
      <c r="M21" s="62" t="e">
        <f t="shared" si="4"/>
        <v>#N/A</v>
      </c>
      <c r="N21" s="62" t="e">
        <f t="shared" si="5"/>
        <v>#N/A</v>
      </c>
      <c r="O21" s="63" t="e">
        <f t="shared" si="6"/>
        <v>#N/A</v>
      </c>
      <c r="P21" s="64" t="e">
        <f t="shared" si="7"/>
        <v>#N/A</v>
      </c>
      <c r="Q21" s="65" t="e">
        <f t="shared" si="8"/>
        <v>#N/A</v>
      </c>
      <c r="R21" s="65" t="e">
        <f t="shared" si="9"/>
        <v>#N/A</v>
      </c>
      <c r="S21" s="43"/>
      <c r="T21" s="93"/>
      <c r="U21" s="93"/>
      <c r="V21" s="93"/>
    </row>
    <row r="22" spans="1:22">
      <c r="B22" s="74"/>
      <c r="C22" s="74"/>
      <c r="D22" s="74"/>
      <c r="E22" s="74"/>
      <c r="F22" s="74"/>
      <c r="G22" s="74"/>
      <c r="H22" s="59"/>
      <c r="I22" s="75"/>
      <c r="J22" s="75"/>
      <c r="K22" s="76"/>
      <c r="L22" s="77"/>
      <c r="M22" s="78"/>
      <c r="N22" s="78"/>
      <c r="O22" s="74"/>
      <c r="P22" s="77"/>
      <c r="Q22" s="78"/>
      <c r="R22" s="78"/>
      <c r="S22" s="43"/>
      <c r="T22" s="43"/>
      <c r="U22" s="43"/>
    </row>
    <row r="23" spans="1:22">
      <c r="A23" s="53"/>
      <c r="B23" s="53" t="s">
        <v>63</v>
      </c>
      <c r="C23" s="53" t="s">
        <v>64</v>
      </c>
      <c r="D23" s="53" t="s">
        <v>65</v>
      </c>
      <c r="E23" s="79" t="s">
        <v>82</v>
      </c>
      <c r="F23" s="79" t="s">
        <v>67</v>
      </c>
      <c r="G23" s="56" t="s">
        <v>68</v>
      </c>
      <c r="H23" s="56" t="s">
        <v>69</v>
      </c>
      <c r="I23" s="56" t="s">
        <v>70</v>
      </c>
      <c r="J23" s="56" t="s">
        <v>71</v>
      </c>
      <c r="K23" s="57" t="s">
        <v>72</v>
      </c>
      <c r="L23" s="57" t="s">
        <v>73</v>
      </c>
      <c r="M23" s="57" t="s">
        <v>74</v>
      </c>
      <c r="N23" s="57" t="s">
        <v>71</v>
      </c>
      <c r="O23" s="58" t="s">
        <v>83</v>
      </c>
      <c r="P23" s="58" t="s">
        <v>73</v>
      </c>
      <c r="Q23" s="58" t="s">
        <v>74</v>
      </c>
      <c r="R23" s="58" t="s">
        <v>71</v>
      </c>
      <c r="S23" s="43"/>
      <c r="T23" s="43"/>
      <c r="U23" s="43"/>
    </row>
    <row r="24" spans="1:22">
      <c r="A24" s="53" t="s">
        <v>14</v>
      </c>
      <c r="B24" s="59">
        <f>VLOOKUP(A24,'Tournament Women Division'!$B$3:$W$21,16,)</f>
        <v>8832</v>
      </c>
      <c r="C24" s="59">
        <f>VLOOKUP($A24,'Tournament Women Division'!$B$3:$W$21,17,)</f>
        <v>4634</v>
      </c>
      <c r="D24" s="59">
        <f t="shared" ref="D24:D41" si="14">B24-C24</f>
        <v>4198</v>
      </c>
      <c r="E24" s="79">
        <f>VLOOKUP(A24,'Tournament Women Division'!$B$3:$W$21, 18,)</f>
        <v>6761</v>
      </c>
      <c r="F24" s="79">
        <f t="shared" ref="F24:F39" si="15">B24-E24</f>
        <v>2071</v>
      </c>
      <c r="G24" s="56"/>
      <c r="H24" s="56"/>
      <c r="I24" s="56"/>
      <c r="J24" s="56"/>
      <c r="K24" s="80"/>
      <c r="L24" s="61"/>
      <c r="M24" s="81"/>
      <c r="N24" s="81"/>
      <c r="O24" s="63"/>
      <c r="P24" s="64"/>
      <c r="Q24" s="82"/>
      <c r="R24" s="82"/>
      <c r="S24" s="43"/>
      <c r="T24" s="43"/>
      <c r="U24" s="43"/>
    </row>
    <row r="25" spans="1:22">
      <c r="A25" s="53" t="s">
        <v>16</v>
      </c>
      <c r="B25" s="59">
        <f>VLOOKUP(A25,'Tournament Women Division'!$B$3:$W$21,16,)</f>
        <v>8534</v>
      </c>
      <c r="C25" s="59">
        <f>VLOOKUP($A25,'Tournament Women Division'!$B$3:$W$21,17,)</f>
        <v>4360</v>
      </c>
      <c r="D25" s="59">
        <f t="shared" si="14"/>
        <v>4174</v>
      </c>
      <c r="E25" s="79">
        <f>VLOOKUP(A25,'Tournament Women Division'!$B$3:$W$21, 18,)</f>
        <v>6477</v>
      </c>
      <c r="F25" s="79">
        <f t="shared" si="15"/>
        <v>2057</v>
      </c>
      <c r="G25" s="67">
        <f t="shared" ref="G25:G41" si="16">(($B$24-B25)+D25)</f>
        <v>4472</v>
      </c>
      <c r="H25" s="70">
        <f t="shared" ref="H25:H41" si="17">G25/16</f>
        <v>279.5</v>
      </c>
      <c r="I25" s="71">
        <f t="shared" ref="I25:I41" si="18">H25*8</f>
        <v>2236</v>
      </c>
      <c r="J25" s="69">
        <f t="shared" ref="J25:J39" si="19">(($B$2-B25)+F25)</f>
        <v>2641</v>
      </c>
      <c r="K25" s="80"/>
      <c r="L25" s="61"/>
      <c r="M25" s="81"/>
      <c r="N25" s="81"/>
      <c r="O25" s="63">
        <f t="shared" ref="O25:O41" si="20">((8300-B25)+D25)</f>
        <v>3940</v>
      </c>
      <c r="P25" s="64">
        <f t="shared" ref="P25:P41" si="21">O25/16</f>
        <v>246.25</v>
      </c>
      <c r="Q25" s="65">
        <f t="shared" ref="Q25:Q41" si="22">P25*8</f>
        <v>1970</v>
      </c>
      <c r="R25" s="65">
        <f t="shared" ref="R25:R39" si="23">((8300-B25)+F25)</f>
        <v>1823</v>
      </c>
      <c r="S25" s="43"/>
      <c r="T25" s="83"/>
      <c r="U25" s="84" t="s">
        <v>84</v>
      </c>
    </row>
    <row r="26" spans="1:22">
      <c r="A26" s="53" t="s">
        <v>18</v>
      </c>
      <c r="B26" s="59">
        <f>VLOOKUP(A26,'Tournament Women Division'!$B$3:$W$21,16,)</f>
        <v>8428</v>
      </c>
      <c r="C26" s="59">
        <f>VLOOKUP($A26,'Tournament Women Division'!$B$3:$W$21,17,)</f>
        <v>4444</v>
      </c>
      <c r="D26" s="59">
        <f t="shared" si="14"/>
        <v>3984</v>
      </c>
      <c r="E26" s="79">
        <f>VLOOKUP(A26,'Tournament Women Division'!$B$3:$W$21, 18,)</f>
        <v>6465</v>
      </c>
      <c r="F26" s="79">
        <f t="shared" si="15"/>
        <v>1963</v>
      </c>
      <c r="G26" s="67">
        <f t="shared" si="16"/>
        <v>4388</v>
      </c>
      <c r="H26" s="70">
        <f t="shared" si="17"/>
        <v>274.25</v>
      </c>
      <c r="I26" s="71">
        <f t="shared" si="18"/>
        <v>2194</v>
      </c>
      <c r="J26" s="69">
        <f t="shared" si="19"/>
        <v>2653</v>
      </c>
      <c r="K26" s="80">
        <f t="shared" ref="K26:K41" si="24">($U$29-B26)+D26</f>
        <v>3775</v>
      </c>
      <c r="L26" s="61">
        <f t="shared" ref="L26:L41" si="25">K26/16</f>
        <v>235.9375</v>
      </c>
      <c r="M26" s="62">
        <f t="shared" ref="M26:M41" si="26">L26*8</f>
        <v>1887.5</v>
      </c>
      <c r="N26" s="62">
        <f t="shared" ref="N26:N39" si="27">(($U$29-B26)+F26)</f>
        <v>1754</v>
      </c>
      <c r="O26" s="63">
        <f t="shared" si="20"/>
        <v>3856</v>
      </c>
      <c r="P26" s="64">
        <f t="shared" si="21"/>
        <v>241</v>
      </c>
      <c r="Q26" s="65">
        <f t="shared" si="22"/>
        <v>1928</v>
      </c>
      <c r="R26" s="65">
        <f t="shared" si="23"/>
        <v>1835</v>
      </c>
      <c r="S26" s="43"/>
      <c r="T26" s="34" t="s">
        <v>78</v>
      </c>
      <c r="U26" s="72">
        <v>8170</v>
      </c>
    </row>
    <row r="27" spans="1:22">
      <c r="A27" s="53" t="s">
        <v>21</v>
      </c>
      <c r="B27" s="59">
        <f>VLOOKUP(A27,'Tournament Women Division'!$B$3:$W$21,16,)</f>
        <v>8175</v>
      </c>
      <c r="C27" s="59">
        <f>VLOOKUP($A27,'Tournament Women Division'!$B$3:$W$21,17,)</f>
        <v>4221</v>
      </c>
      <c r="D27" s="59">
        <f t="shared" si="14"/>
        <v>3954</v>
      </c>
      <c r="E27" s="79">
        <f>VLOOKUP(A27,'Tournament Women Division'!$B$3:$W$21, 18,)</f>
        <v>6227</v>
      </c>
      <c r="F27" s="79">
        <f t="shared" si="15"/>
        <v>1948</v>
      </c>
      <c r="G27" s="67">
        <f t="shared" si="16"/>
        <v>4611</v>
      </c>
      <c r="H27" s="70">
        <f t="shared" si="17"/>
        <v>288.1875</v>
      </c>
      <c r="I27" s="71">
        <f t="shared" si="18"/>
        <v>2305.5</v>
      </c>
      <c r="J27" s="69">
        <f t="shared" si="19"/>
        <v>2891</v>
      </c>
      <c r="K27" s="80">
        <f t="shared" si="24"/>
        <v>3998</v>
      </c>
      <c r="L27" s="61">
        <f t="shared" si="25"/>
        <v>249.875</v>
      </c>
      <c r="M27" s="62">
        <f t="shared" si="26"/>
        <v>1999</v>
      </c>
      <c r="N27" s="62">
        <f t="shared" si="27"/>
        <v>1992</v>
      </c>
      <c r="O27" s="63">
        <f t="shared" si="20"/>
        <v>4079</v>
      </c>
      <c r="P27" s="64">
        <f t="shared" si="21"/>
        <v>254.9375</v>
      </c>
      <c r="Q27" s="65">
        <f t="shared" si="22"/>
        <v>2039.5</v>
      </c>
      <c r="R27" s="65">
        <f t="shared" si="23"/>
        <v>2073</v>
      </c>
      <c r="S27" s="43"/>
      <c r="T27" s="34" t="s">
        <v>79</v>
      </c>
      <c r="U27" s="72">
        <v>8293</v>
      </c>
    </row>
    <row r="28" spans="1:22">
      <c r="A28" s="53" t="s">
        <v>25</v>
      </c>
      <c r="B28" s="59">
        <f>VLOOKUP(A28,'Tournament Women Division'!$B$3:$W$21,16,)</f>
        <v>8077</v>
      </c>
      <c r="C28" s="59">
        <f>VLOOKUP($A28,'Tournament Women Division'!$B$3:$W$21,17,)</f>
        <v>4145</v>
      </c>
      <c r="D28" s="59">
        <f t="shared" si="14"/>
        <v>3932</v>
      </c>
      <c r="E28" s="79">
        <f>VLOOKUP(A28,'Tournament Women Division'!$B$3:$W$21, 18,)</f>
        <v>6128</v>
      </c>
      <c r="F28" s="79">
        <f t="shared" si="15"/>
        <v>1949</v>
      </c>
      <c r="G28" s="67">
        <f t="shared" si="16"/>
        <v>4687</v>
      </c>
      <c r="H28" s="70">
        <f t="shared" si="17"/>
        <v>292.9375</v>
      </c>
      <c r="I28" s="71">
        <f t="shared" si="18"/>
        <v>2343.5</v>
      </c>
      <c r="J28" s="69">
        <f t="shared" si="19"/>
        <v>2990</v>
      </c>
      <c r="K28" s="80">
        <f t="shared" si="24"/>
        <v>4074</v>
      </c>
      <c r="L28" s="61">
        <f t="shared" si="25"/>
        <v>254.625</v>
      </c>
      <c r="M28" s="62">
        <f t="shared" si="26"/>
        <v>2037</v>
      </c>
      <c r="N28" s="62">
        <f t="shared" si="27"/>
        <v>2091</v>
      </c>
      <c r="O28" s="63">
        <f t="shared" si="20"/>
        <v>4155</v>
      </c>
      <c r="P28" s="64">
        <f t="shared" si="21"/>
        <v>259.6875</v>
      </c>
      <c r="Q28" s="65">
        <f t="shared" si="22"/>
        <v>2077.5</v>
      </c>
      <c r="R28" s="65">
        <f t="shared" si="23"/>
        <v>2172</v>
      </c>
      <c r="S28" s="43"/>
      <c r="T28" s="34" t="s">
        <v>80</v>
      </c>
      <c r="U28" s="72">
        <v>8194</v>
      </c>
    </row>
    <row r="29" spans="1:22">
      <c r="A29" s="53" t="s">
        <v>24</v>
      </c>
      <c r="B29" s="59">
        <f>VLOOKUP(A29,'Tournament Women Division'!$B$3:$W$21,16,)</f>
        <v>8098</v>
      </c>
      <c r="C29" s="59">
        <f>VLOOKUP($A29,'Tournament Women Division'!$B$3:$W$21,17,)</f>
        <v>4114</v>
      </c>
      <c r="D29" s="59">
        <f t="shared" si="14"/>
        <v>3984</v>
      </c>
      <c r="E29" s="79">
        <f>VLOOKUP(A29,'Tournament Women Division'!$B$3:$W$21, 18,)</f>
        <v>6107</v>
      </c>
      <c r="F29" s="79">
        <f t="shared" si="15"/>
        <v>1991</v>
      </c>
      <c r="G29" s="67">
        <f t="shared" si="16"/>
        <v>4718</v>
      </c>
      <c r="H29" s="70">
        <f t="shared" si="17"/>
        <v>294.875</v>
      </c>
      <c r="I29" s="71">
        <f t="shared" si="18"/>
        <v>2359</v>
      </c>
      <c r="J29" s="69">
        <f t="shared" si="19"/>
        <v>3011</v>
      </c>
      <c r="K29" s="80">
        <f t="shared" si="24"/>
        <v>4105</v>
      </c>
      <c r="L29" s="61">
        <f t="shared" si="25"/>
        <v>256.5625</v>
      </c>
      <c r="M29" s="62">
        <f t="shared" si="26"/>
        <v>2052.5</v>
      </c>
      <c r="N29" s="62">
        <f t="shared" si="27"/>
        <v>2112</v>
      </c>
      <c r="O29" s="63">
        <f t="shared" si="20"/>
        <v>4186</v>
      </c>
      <c r="P29" s="64">
        <f t="shared" si="21"/>
        <v>261.625</v>
      </c>
      <c r="Q29" s="65">
        <f t="shared" si="22"/>
        <v>2093</v>
      </c>
      <c r="R29" s="65">
        <f t="shared" si="23"/>
        <v>2193</v>
      </c>
      <c r="T29" s="20"/>
      <c r="U29" s="73">
        <f>AVERAGE(U26:U28)</f>
        <v>8219</v>
      </c>
    </row>
    <row r="30" spans="1:22">
      <c r="A30" s="53" t="s">
        <v>19</v>
      </c>
      <c r="B30" s="59">
        <f>VLOOKUP(A30,'Tournament Women Division'!$B$3:$W$21,16,)</f>
        <v>8335</v>
      </c>
      <c r="C30" s="59">
        <f>VLOOKUP($A30,'Tournament Women Division'!$B$3:$W$21,17,)</f>
        <v>4371</v>
      </c>
      <c r="D30" s="59">
        <f t="shared" si="14"/>
        <v>3964</v>
      </c>
      <c r="E30" s="79">
        <f>VLOOKUP(A30,'Tournament Women Division'!$B$3:$W$21, 18,)</f>
        <v>6374</v>
      </c>
      <c r="F30" s="79">
        <f t="shared" si="15"/>
        <v>1961</v>
      </c>
      <c r="G30" s="67">
        <f t="shared" si="16"/>
        <v>4461</v>
      </c>
      <c r="H30" s="70">
        <f t="shared" si="17"/>
        <v>278.8125</v>
      </c>
      <c r="I30" s="71">
        <f t="shared" si="18"/>
        <v>2230.5</v>
      </c>
      <c r="J30" s="69">
        <f t="shared" si="19"/>
        <v>2744</v>
      </c>
      <c r="K30" s="80">
        <f t="shared" si="24"/>
        <v>3848</v>
      </c>
      <c r="L30" s="61">
        <f t="shared" si="25"/>
        <v>240.5</v>
      </c>
      <c r="M30" s="62">
        <f t="shared" si="26"/>
        <v>1924</v>
      </c>
      <c r="N30" s="62">
        <f t="shared" si="27"/>
        <v>1845</v>
      </c>
      <c r="O30" s="63">
        <f t="shared" si="20"/>
        <v>3929</v>
      </c>
      <c r="P30" s="64">
        <f t="shared" si="21"/>
        <v>245.5625</v>
      </c>
      <c r="Q30" s="65">
        <f t="shared" si="22"/>
        <v>1964.5</v>
      </c>
      <c r="R30" s="65">
        <f t="shared" si="23"/>
        <v>1926</v>
      </c>
    </row>
    <row r="31" spans="1:22">
      <c r="A31" s="53" t="s">
        <v>26</v>
      </c>
      <c r="B31" s="59">
        <f>VLOOKUP(A31,'Tournament Women Division'!$B$3:$W$21,16,)</f>
        <v>8000</v>
      </c>
      <c r="C31" s="59">
        <f>VLOOKUP($A31,'Tournament Women Division'!$B$3:$W$21,17,)</f>
        <v>4059</v>
      </c>
      <c r="D31" s="59">
        <f t="shared" si="14"/>
        <v>3941</v>
      </c>
      <c r="E31" s="79">
        <f>VLOOKUP(A31,'Tournament Women Division'!$B$3:$W$21, 18,)</f>
        <v>6059</v>
      </c>
      <c r="F31" s="79">
        <f t="shared" si="15"/>
        <v>1941</v>
      </c>
      <c r="G31" s="67">
        <f t="shared" si="16"/>
        <v>4773</v>
      </c>
      <c r="H31" s="70">
        <f t="shared" si="17"/>
        <v>298.3125</v>
      </c>
      <c r="I31" s="71">
        <f t="shared" si="18"/>
        <v>2386.5</v>
      </c>
      <c r="J31" s="69">
        <f t="shared" si="19"/>
        <v>3059</v>
      </c>
      <c r="K31" s="80">
        <f t="shared" si="24"/>
        <v>4160</v>
      </c>
      <c r="L31" s="61">
        <f t="shared" si="25"/>
        <v>260</v>
      </c>
      <c r="M31" s="62">
        <f t="shared" si="26"/>
        <v>2080</v>
      </c>
      <c r="N31" s="62">
        <f t="shared" si="27"/>
        <v>2160</v>
      </c>
      <c r="O31" s="63">
        <f t="shared" si="20"/>
        <v>4241</v>
      </c>
      <c r="P31" s="64">
        <f t="shared" si="21"/>
        <v>265.0625</v>
      </c>
      <c r="Q31" s="65">
        <f t="shared" si="22"/>
        <v>2120.5</v>
      </c>
      <c r="R31" s="65">
        <f t="shared" si="23"/>
        <v>2241</v>
      </c>
    </row>
    <row r="32" spans="1:22">
      <c r="A32" s="53" t="s">
        <v>20</v>
      </c>
      <c r="B32" s="59">
        <f>VLOOKUP(A32,'Tournament Women Division'!$B$3:$W$21,16,)</f>
        <v>8307</v>
      </c>
      <c r="C32" s="59">
        <f>VLOOKUP($A32,'Tournament Women Division'!$B$3:$W$21,17,)</f>
        <v>4299</v>
      </c>
      <c r="D32" s="59">
        <f t="shared" si="14"/>
        <v>4008</v>
      </c>
      <c r="E32" s="79">
        <f>VLOOKUP(A32,'Tournament Women Division'!$B$3:$W$21, 18,)</f>
        <v>6315</v>
      </c>
      <c r="F32" s="79">
        <f t="shared" si="15"/>
        <v>1992</v>
      </c>
      <c r="G32" s="67">
        <f t="shared" si="16"/>
        <v>4533</v>
      </c>
      <c r="H32" s="70">
        <f t="shared" si="17"/>
        <v>283.3125</v>
      </c>
      <c r="I32" s="71">
        <f t="shared" si="18"/>
        <v>2266.5</v>
      </c>
      <c r="J32" s="69">
        <f t="shared" si="19"/>
        <v>2803</v>
      </c>
      <c r="K32" s="80">
        <f t="shared" si="24"/>
        <v>3920</v>
      </c>
      <c r="L32" s="61">
        <f t="shared" si="25"/>
        <v>245</v>
      </c>
      <c r="M32" s="62">
        <f t="shared" si="26"/>
        <v>1960</v>
      </c>
      <c r="N32" s="62">
        <f t="shared" si="27"/>
        <v>1904</v>
      </c>
      <c r="O32" s="63">
        <f t="shared" si="20"/>
        <v>4001</v>
      </c>
      <c r="P32" s="64">
        <f t="shared" si="21"/>
        <v>250.0625</v>
      </c>
      <c r="Q32" s="65">
        <f t="shared" si="22"/>
        <v>2000.5</v>
      </c>
      <c r="R32" s="65">
        <f t="shared" si="23"/>
        <v>1985</v>
      </c>
    </row>
    <row r="33" spans="1:18">
      <c r="A33" s="53" t="s">
        <v>23</v>
      </c>
      <c r="B33" s="59">
        <f>VLOOKUP(A33,'Tournament Women Division'!$B$3:$W$21,16,)</f>
        <v>8125</v>
      </c>
      <c r="C33" s="59">
        <f>VLOOKUP($A33,'Tournament Women Division'!$B$3:$W$21,17,)</f>
        <v>4169</v>
      </c>
      <c r="D33" s="59">
        <f t="shared" si="14"/>
        <v>3956</v>
      </c>
      <c r="E33" s="79">
        <f>VLOOKUP(A33,'Tournament Women Division'!$B$3:$W$21, 18,)</f>
        <v>6173</v>
      </c>
      <c r="F33" s="79">
        <f t="shared" si="15"/>
        <v>1952</v>
      </c>
      <c r="G33" s="67">
        <f t="shared" si="16"/>
        <v>4663</v>
      </c>
      <c r="H33" s="70">
        <f t="shared" si="17"/>
        <v>291.4375</v>
      </c>
      <c r="I33" s="71">
        <f t="shared" si="18"/>
        <v>2331.5</v>
      </c>
      <c r="J33" s="69">
        <f t="shared" si="19"/>
        <v>2945</v>
      </c>
      <c r="K33" s="80">
        <f t="shared" si="24"/>
        <v>4050</v>
      </c>
      <c r="L33" s="61">
        <f t="shared" si="25"/>
        <v>253.125</v>
      </c>
      <c r="M33" s="62">
        <f t="shared" si="26"/>
        <v>2025</v>
      </c>
      <c r="N33" s="62">
        <f t="shared" si="27"/>
        <v>2046</v>
      </c>
      <c r="O33" s="63">
        <f t="shared" si="20"/>
        <v>4131</v>
      </c>
      <c r="P33" s="64">
        <f t="shared" si="21"/>
        <v>258.1875</v>
      </c>
      <c r="Q33" s="65">
        <f t="shared" si="22"/>
        <v>2065.5</v>
      </c>
      <c r="R33" s="65">
        <f t="shared" si="23"/>
        <v>2127</v>
      </c>
    </row>
    <row r="34" spans="1:18">
      <c r="A34" s="53" t="s">
        <v>27</v>
      </c>
      <c r="B34" s="59">
        <f>VLOOKUP(A34,'Tournament Women Division'!$B$3:$W$21,16,)</f>
        <v>7927</v>
      </c>
      <c r="C34" s="59">
        <f>VLOOKUP($A34,'Tournament Women Division'!$B$3:$W$21,17,)</f>
        <v>4055</v>
      </c>
      <c r="D34" s="59">
        <f t="shared" si="14"/>
        <v>3872</v>
      </c>
      <c r="E34" s="79">
        <f>VLOOKUP(A34,'Tournament Women Division'!$B$3:$W$21, 18,)</f>
        <v>6058</v>
      </c>
      <c r="F34" s="79">
        <f t="shared" si="15"/>
        <v>1869</v>
      </c>
      <c r="G34" s="67">
        <f t="shared" si="16"/>
        <v>4777</v>
      </c>
      <c r="H34" s="70">
        <f t="shared" si="17"/>
        <v>298.5625</v>
      </c>
      <c r="I34" s="71">
        <f t="shared" si="18"/>
        <v>2388.5</v>
      </c>
      <c r="J34" s="69">
        <f t="shared" si="19"/>
        <v>3060</v>
      </c>
      <c r="K34" s="80">
        <f t="shared" si="24"/>
        <v>4164</v>
      </c>
      <c r="L34" s="61">
        <f t="shared" si="25"/>
        <v>260.25</v>
      </c>
      <c r="M34" s="62">
        <f t="shared" si="26"/>
        <v>2082</v>
      </c>
      <c r="N34" s="62">
        <f t="shared" si="27"/>
        <v>2161</v>
      </c>
      <c r="O34" s="63">
        <f t="shared" si="20"/>
        <v>4245</v>
      </c>
      <c r="P34" s="64">
        <f t="shared" si="21"/>
        <v>265.3125</v>
      </c>
      <c r="Q34" s="65">
        <f t="shared" si="22"/>
        <v>2122.5</v>
      </c>
      <c r="R34" s="65">
        <f t="shared" si="23"/>
        <v>2242</v>
      </c>
    </row>
    <row r="35" spans="1:18">
      <c r="A35" s="53" t="s">
        <v>29</v>
      </c>
      <c r="B35" s="59">
        <f>VLOOKUP(A35,'Tournament Women Division'!$B$3:$W$21,16,)</f>
        <v>7751</v>
      </c>
      <c r="C35" s="59">
        <f>VLOOKUP($A35,'Tournament Women Division'!$B$3:$W$21,17,)</f>
        <v>4005</v>
      </c>
      <c r="D35" s="59">
        <f t="shared" si="14"/>
        <v>3746</v>
      </c>
      <c r="E35" s="79">
        <f>VLOOKUP(A35,'Tournament Women Division'!$B$3:$W$21, 18,)</f>
        <v>5904</v>
      </c>
      <c r="F35" s="79">
        <f t="shared" si="15"/>
        <v>1847</v>
      </c>
      <c r="G35" s="67">
        <f t="shared" si="16"/>
        <v>4827</v>
      </c>
      <c r="H35" s="70">
        <f t="shared" si="17"/>
        <v>301.6875</v>
      </c>
      <c r="I35" s="71">
        <f t="shared" si="18"/>
        <v>2413.5</v>
      </c>
      <c r="J35" s="69">
        <f t="shared" si="19"/>
        <v>3214</v>
      </c>
      <c r="K35" s="80">
        <f t="shared" si="24"/>
        <v>4214</v>
      </c>
      <c r="L35" s="61">
        <f t="shared" si="25"/>
        <v>263.375</v>
      </c>
      <c r="M35" s="62">
        <f t="shared" si="26"/>
        <v>2107</v>
      </c>
      <c r="N35" s="62">
        <f t="shared" si="27"/>
        <v>2315</v>
      </c>
      <c r="O35" s="63">
        <f t="shared" si="20"/>
        <v>4295</v>
      </c>
      <c r="P35" s="64">
        <f t="shared" si="21"/>
        <v>268.4375</v>
      </c>
      <c r="Q35" s="65">
        <f t="shared" si="22"/>
        <v>2147.5</v>
      </c>
      <c r="R35" s="65">
        <f t="shared" si="23"/>
        <v>2396</v>
      </c>
    </row>
    <row r="36" spans="1:18">
      <c r="A36" s="53" t="s">
        <v>22</v>
      </c>
      <c r="B36" s="59">
        <f>VLOOKUP(A36,'Tournament Women Division'!$B$3:$W$21,16,)</f>
        <v>8128</v>
      </c>
      <c r="C36" s="59">
        <f>VLOOKUP($A36,'Tournament Women Division'!$B$3:$W$21,17,)</f>
        <v>4274</v>
      </c>
      <c r="D36" s="59">
        <f t="shared" si="14"/>
        <v>3854</v>
      </c>
      <c r="E36" s="79">
        <f>VLOOKUP(A36,'Tournament Women Division'!$B$3:$W$21, 18,)</f>
        <v>6208</v>
      </c>
      <c r="F36" s="79">
        <f t="shared" si="15"/>
        <v>1920</v>
      </c>
      <c r="G36" s="67">
        <f t="shared" si="16"/>
        <v>4558</v>
      </c>
      <c r="H36" s="70">
        <f t="shared" si="17"/>
        <v>284.875</v>
      </c>
      <c r="I36" s="71">
        <f t="shared" si="18"/>
        <v>2279</v>
      </c>
      <c r="J36" s="69">
        <f t="shared" si="19"/>
        <v>2910</v>
      </c>
      <c r="K36" s="80">
        <f t="shared" si="24"/>
        <v>3945</v>
      </c>
      <c r="L36" s="61">
        <f t="shared" si="25"/>
        <v>246.5625</v>
      </c>
      <c r="M36" s="62">
        <f t="shared" si="26"/>
        <v>1972.5</v>
      </c>
      <c r="N36" s="62">
        <f t="shared" si="27"/>
        <v>2011</v>
      </c>
      <c r="O36" s="63">
        <f t="shared" si="20"/>
        <v>4026</v>
      </c>
      <c r="P36" s="64">
        <f t="shared" si="21"/>
        <v>251.625</v>
      </c>
      <c r="Q36" s="65">
        <f t="shared" si="22"/>
        <v>2013</v>
      </c>
      <c r="R36" s="65">
        <f t="shared" si="23"/>
        <v>2092</v>
      </c>
    </row>
    <row r="37" spans="1:18">
      <c r="A37" s="53" t="s">
        <v>28</v>
      </c>
      <c r="B37" s="59">
        <f>VLOOKUP(A37,'Tournament Women Division'!$B$3:$W$21,16,)</f>
        <v>7804</v>
      </c>
      <c r="C37" s="59">
        <f>VLOOKUP($A37,'Tournament Women Division'!$B$3:$W$21,17,)</f>
        <v>4101</v>
      </c>
      <c r="D37" s="59">
        <f t="shared" si="14"/>
        <v>3703</v>
      </c>
      <c r="E37" s="79">
        <f>VLOOKUP(A37,'Tournament Women Division'!$B$3:$W$21, 18,)</f>
        <v>5959</v>
      </c>
      <c r="F37" s="79">
        <f t="shared" si="15"/>
        <v>1845</v>
      </c>
      <c r="G37" s="67">
        <f t="shared" si="16"/>
        <v>4731</v>
      </c>
      <c r="H37" s="70">
        <f t="shared" si="17"/>
        <v>295.6875</v>
      </c>
      <c r="I37" s="71">
        <f t="shared" si="18"/>
        <v>2365.5</v>
      </c>
      <c r="J37" s="69">
        <f t="shared" si="19"/>
        <v>3159</v>
      </c>
      <c r="K37" s="80">
        <f t="shared" si="24"/>
        <v>4118</v>
      </c>
      <c r="L37" s="61">
        <f t="shared" si="25"/>
        <v>257.375</v>
      </c>
      <c r="M37" s="62">
        <f t="shared" si="26"/>
        <v>2059</v>
      </c>
      <c r="N37" s="62">
        <f t="shared" si="27"/>
        <v>2260</v>
      </c>
      <c r="O37" s="63">
        <f t="shared" si="20"/>
        <v>4199</v>
      </c>
      <c r="P37" s="64">
        <f t="shared" si="21"/>
        <v>262.4375</v>
      </c>
      <c r="Q37" s="65">
        <f t="shared" si="22"/>
        <v>2099.5</v>
      </c>
      <c r="R37" s="65">
        <f t="shared" si="23"/>
        <v>2341</v>
      </c>
    </row>
    <row r="38" spans="1:18">
      <c r="A38" s="53" t="s">
        <v>32</v>
      </c>
      <c r="B38" s="59">
        <f>VLOOKUP(A38,'Tournament Women Division'!$B$3:$W$21,16,)</f>
        <v>7469</v>
      </c>
      <c r="C38" s="59">
        <f>VLOOKUP($A38,'Tournament Women Division'!$B$3:$W$21,17,)</f>
        <v>3880</v>
      </c>
      <c r="D38" s="59">
        <f t="shared" si="14"/>
        <v>3589</v>
      </c>
      <c r="E38" s="79">
        <f>VLOOKUP(A38,'Tournament Women Division'!$B$3:$W$21, 18,)</f>
        <v>5679</v>
      </c>
      <c r="F38" s="79">
        <f t="shared" si="15"/>
        <v>1790</v>
      </c>
      <c r="G38" s="67">
        <f t="shared" si="16"/>
        <v>4952</v>
      </c>
      <c r="H38" s="70">
        <f t="shared" si="17"/>
        <v>309.5</v>
      </c>
      <c r="I38" s="71">
        <f t="shared" si="18"/>
        <v>2476</v>
      </c>
      <c r="J38" s="69">
        <f t="shared" si="19"/>
        <v>3439</v>
      </c>
      <c r="K38" s="80">
        <f t="shared" si="24"/>
        <v>4339</v>
      </c>
      <c r="L38" s="61">
        <f t="shared" si="25"/>
        <v>271.1875</v>
      </c>
      <c r="M38" s="62">
        <f t="shared" si="26"/>
        <v>2169.5</v>
      </c>
      <c r="N38" s="62">
        <f t="shared" si="27"/>
        <v>2540</v>
      </c>
      <c r="O38" s="63">
        <f t="shared" si="20"/>
        <v>4420</v>
      </c>
      <c r="P38" s="64">
        <f t="shared" si="21"/>
        <v>276.25</v>
      </c>
      <c r="Q38" s="65">
        <f t="shared" si="22"/>
        <v>2210</v>
      </c>
      <c r="R38" s="65">
        <f t="shared" si="23"/>
        <v>2621</v>
      </c>
    </row>
    <row r="39" spans="1:18">
      <c r="A39" s="53" t="s">
        <v>31</v>
      </c>
      <c r="B39" s="59">
        <f>VLOOKUP(A39,'Tournament Women Division'!$B$3:$W$21,16,)</f>
        <v>7487</v>
      </c>
      <c r="C39" s="59">
        <f>VLOOKUP($A39,'Tournament Women Division'!$B$3:$W$21,17,)</f>
        <v>3869</v>
      </c>
      <c r="D39" s="59">
        <f t="shared" si="14"/>
        <v>3618</v>
      </c>
      <c r="E39" s="79">
        <f>VLOOKUP(A39,'Tournament Women Division'!$B$3:$W$21, 18,)</f>
        <v>5725</v>
      </c>
      <c r="F39" s="79">
        <f t="shared" si="15"/>
        <v>1762</v>
      </c>
      <c r="G39" s="67">
        <f t="shared" si="16"/>
        <v>4963</v>
      </c>
      <c r="H39" s="70">
        <f t="shared" si="17"/>
        <v>310.1875</v>
      </c>
      <c r="I39" s="71">
        <f t="shared" si="18"/>
        <v>2481.5</v>
      </c>
      <c r="J39" s="69">
        <f t="shared" si="19"/>
        <v>3393</v>
      </c>
      <c r="K39" s="80">
        <f t="shared" si="24"/>
        <v>4350</v>
      </c>
      <c r="L39" s="61">
        <f t="shared" si="25"/>
        <v>271.875</v>
      </c>
      <c r="M39" s="62">
        <f t="shared" si="26"/>
        <v>2175</v>
      </c>
      <c r="N39" s="62">
        <f t="shared" si="27"/>
        <v>2494</v>
      </c>
      <c r="O39" s="63">
        <f t="shared" si="20"/>
        <v>4431</v>
      </c>
      <c r="P39" s="64">
        <f t="shared" si="21"/>
        <v>276.9375</v>
      </c>
      <c r="Q39" s="65">
        <f t="shared" si="22"/>
        <v>2215.5</v>
      </c>
      <c r="R39" s="65">
        <f t="shared" si="23"/>
        <v>2575</v>
      </c>
    </row>
    <row r="40" spans="1:18">
      <c r="A40" s="53" t="s">
        <v>34</v>
      </c>
      <c r="B40" s="59">
        <v>0</v>
      </c>
      <c r="C40" s="59">
        <f>VLOOKUP($A40,'Tournament Women Division'!$B$3:$W$21,17,)</f>
        <v>3529</v>
      </c>
      <c r="D40" s="59">
        <f t="shared" si="14"/>
        <v>-3529</v>
      </c>
      <c r="E40" s="79">
        <v>0</v>
      </c>
      <c r="F40" s="79">
        <v>0</v>
      </c>
      <c r="G40" s="67">
        <f t="shared" si="16"/>
        <v>5303</v>
      </c>
      <c r="H40" s="70">
        <f t="shared" si="17"/>
        <v>331.4375</v>
      </c>
      <c r="I40" s="71">
        <f t="shared" si="18"/>
        <v>2651.5</v>
      </c>
      <c r="J40" s="69"/>
      <c r="K40" s="80">
        <f t="shared" si="24"/>
        <v>4690</v>
      </c>
      <c r="L40" s="61">
        <f t="shared" si="25"/>
        <v>293.125</v>
      </c>
      <c r="M40" s="62">
        <f t="shared" si="26"/>
        <v>2345</v>
      </c>
      <c r="N40" s="62"/>
      <c r="O40" s="63">
        <f t="shared" si="20"/>
        <v>4771</v>
      </c>
      <c r="P40" s="64">
        <f t="shared" si="21"/>
        <v>298.1875</v>
      </c>
      <c r="Q40" s="65">
        <f t="shared" si="22"/>
        <v>2385.5</v>
      </c>
      <c r="R40" s="65"/>
    </row>
    <row r="41" spans="1:18">
      <c r="A41" s="53" t="s">
        <v>33</v>
      </c>
      <c r="B41" s="59">
        <v>0</v>
      </c>
      <c r="C41" s="59">
        <f>VLOOKUP($A41,'Tournament Women Division'!$B$3:$W$21,17,)</f>
        <v>3599</v>
      </c>
      <c r="D41" s="59">
        <f t="shared" si="14"/>
        <v>-3599</v>
      </c>
      <c r="E41" s="79">
        <v>0</v>
      </c>
      <c r="F41" s="79">
        <f>B41-E41</f>
        <v>0</v>
      </c>
      <c r="G41" s="67">
        <f t="shared" si="16"/>
        <v>5233</v>
      </c>
      <c r="H41" s="70">
        <f t="shared" si="17"/>
        <v>327.0625</v>
      </c>
      <c r="I41" s="71">
        <f t="shared" si="18"/>
        <v>2616.5</v>
      </c>
      <c r="J41" s="85"/>
      <c r="K41" s="80">
        <f t="shared" si="24"/>
        <v>4620</v>
      </c>
      <c r="L41" s="61">
        <f t="shared" si="25"/>
        <v>288.75</v>
      </c>
      <c r="M41" s="62">
        <f t="shared" si="26"/>
        <v>2310</v>
      </c>
      <c r="N41" s="62"/>
      <c r="O41" s="63">
        <f t="shared" si="20"/>
        <v>4701</v>
      </c>
      <c r="P41" s="64">
        <f t="shared" si="21"/>
        <v>293.8125</v>
      </c>
      <c r="Q41" s="65">
        <f t="shared" si="22"/>
        <v>2350.5</v>
      </c>
      <c r="R41" s="65"/>
    </row>
    <row r="42" spans="1:18">
      <c r="B42" s="74"/>
      <c r="C42" s="86"/>
      <c r="D42" s="74"/>
      <c r="E42" s="74"/>
      <c r="F42" s="74"/>
      <c r="G42" s="74"/>
      <c r="H42" s="77"/>
      <c r="I42" s="78"/>
      <c r="J42" s="87"/>
      <c r="K42" s="74"/>
      <c r="L42" s="77"/>
      <c r="M42" s="78"/>
      <c r="N42" s="78"/>
      <c r="O42" s="74"/>
      <c r="P42" s="77"/>
      <c r="Q42" s="78"/>
      <c r="R42" s="78"/>
    </row>
    <row r="43" spans="1:18">
      <c r="B43" s="74"/>
      <c r="C43" s="86"/>
      <c r="D43" s="74"/>
      <c r="E43" s="74"/>
      <c r="F43" s="74"/>
      <c r="G43" s="74"/>
      <c r="H43" s="77"/>
      <c r="I43" s="78"/>
      <c r="J43" s="87"/>
      <c r="K43" s="74"/>
      <c r="L43" s="77"/>
      <c r="M43" s="78"/>
      <c r="N43" s="78"/>
      <c r="O43" s="74"/>
      <c r="P43" s="77"/>
      <c r="Q43" s="78"/>
      <c r="R43" s="78"/>
    </row>
  </sheetData>
  <mergeCells count="1">
    <mergeCell ref="T17:V2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Tournament Women Division</vt:lpstr>
      <vt:lpstr>Womens Master</vt:lpstr>
      <vt:lpstr>Tournament Men Division</vt:lpstr>
      <vt:lpstr>Mens Master</vt:lpstr>
      <vt:lpstr>Cut Projections</vt:lpstr>
      <vt:lpstr>'Tournament Men Division'!Print_Area</vt:lpstr>
      <vt:lpstr>'Tournament Women Division'!Print_Area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Bradly Tytgat</dc:creator>
  <cp:lastModifiedBy>Poruchny Rita</cp:lastModifiedBy>
  <cp:lastPrinted>2023-03-28T00:08:10Z</cp:lastPrinted>
  <dcterms:created xsi:type="dcterms:W3CDTF">2022-10-17T14:02:45Z</dcterms:created>
  <dcterms:modified xsi:type="dcterms:W3CDTF">2023-03-28T00:12:52Z</dcterms:modified>
</cp:coreProperties>
</file>